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515721A9-EBCF-4C06-910D-7654D6F4139F}" xr6:coauthVersionLast="47" xr6:coauthVersionMax="47" xr10:uidLastSave="{00000000-0000-0000-0000-000000000000}"/>
  <workbookProtection workbookAlgorithmName="SHA-512" workbookHashValue="dhI3HkBJAfFW2Eh3giEMeEoTyNF4Gxz77lN13zq+6Wc3V7l/C8SIwmxuie28E/GsgTOh+DUgfQMQkaWsE6aFAA==" workbookSaltValue="1AywgWqWPi2ce/O+tdeZAQ==" workbookSpinCount="100000" lockStructure="1"/>
  <bookViews>
    <workbookView xWindow="-120" yWindow="-120" windowWidth="20730" windowHeight="11160" xr2:uid="{00000000-000D-0000-FFFF-FFFF00000000}"/>
  </bookViews>
  <sheets>
    <sheet name="一覧" sheetId="8" r:id="rId1"/>
    <sheet name="【明細】" sheetId="1" r:id="rId2"/>
    <sheet name="《非表示》コード表" sheetId="4" state="hidden" r:id="rId3"/>
    <sheet name="《非表示》変換表" sheetId="7" state="hidden" r:id="rId4"/>
  </sheets>
  <definedNames>
    <definedName name="_xlnm.Print_Area" localSheetId="0">一覧!$A$1:$L$30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4" i="1" l="1"/>
  <c r="J154" i="1" s="1"/>
  <c r="E154" i="1"/>
  <c r="D154" i="1"/>
  <c r="C154" i="1"/>
  <c r="A154" i="1"/>
  <c r="I153" i="1"/>
  <c r="J153" i="1" s="1"/>
  <c r="E153" i="1"/>
  <c r="D153" i="1"/>
  <c r="C153" i="1"/>
  <c r="A153" i="1"/>
  <c r="J152" i="1"/>
  <c r="I152" i="1"/>
  <c r="E152" i="1"/>
  <c r="D152" i="1"/>
  <c r="C152" i="1"/>
  <c r="A152" i="1"/>
  <c r="I151" i="1"/>
  <c r="J151" i="1" s="1"/>
  <c r="E151" i="1"/>
  <c r="D151" i="1"/>
  <c r="C151" i="1"/>
  <c r="A151" i="1"/>
  <c r="I150" i="1"/>
  <c r="J150" i="1" s="1"/>
  <c r="E150" i="1"/>
  <c r="D150" i="1"/>
  <c r="C150" i="1"/>
  <c r="A150" i="1"/>
  <c r="I149" i="1"/>
  <c r="J149" i="1" s="1"/>
  <c r="E149" i="1"/>
  <c r="D149" i="1"/>
  <c r="C149" i="1"/>
  <c r="A149" i="1"/>
  <c r="J148" i="1"/>
  <c r="I148" i="1"/>
  <c r="E148" i="1"/>
  <c r="D148" i="1"/>
  <c r="C148" i="1"/>
  <c r="A148" i="1"/>
  <c r="I147" i="1"/>
  <c r="J147" i="1" s="1"/>
  <c r="E147" i="1"/>
  <c r="D147" i="1"/>
  <c r="C147" i="1"/>
  <c r="A147" i="1"/>
  <c r="I146" i="1"/>
  <c r="J146" i="1" s="1"/>
  <c r="E146" i="1"/>
  <c r="D146" i="1"/>
  <c r="C146" i="1"/>
  <c r="A146" i="1"/>
  <c r="J145" i="1"/>
  <c r="I145" i="1"/>
  <c r="E145" i="1"/>
  <c r="D145" i="1"/>
  <c r="C145" i="1"/>
  <c r="A145" i="1"/>
  <c r="I144" i="1"/>
  <c r="J144" i="1" s="1"/>
  <c r="E144" i="1"/>
  <c r="D144" i="1"/>
  <c r="C144" i="1"/>
  <c r="A144" i="1"/>
  <c r="J143" i="1"/>
  <c r="I143" i="1"/>
  <c r="E143" i="1"/>
  <c r="D143" i="1"/>
  <c r="K143" i="1" s="1"/>
  <c r="C143" i="1"/>
  <c r="A143" i="1"/>
  <c r="J142" i="1"/>
  <c r="I142" i="1"/>
  <c r="E142" i="1"/>
  <c r="D142" i="1"/>
  <c r="C142" i="1"/>
  <c r="A142" i="1"/>
  <c r="I141" i="1"/>
  <c r="J141" i="1" s="1"/>
  <c r="E141" i="1"/>
  <c r="D141" i="1"/>
  <c r="C141" i="1"/>
  <c r="A141" i="1"/>
  <c r="I140" i="1"/>
  <c r="J140" i="1" s="1"/>
  <c r="E140" i="1"/>
  <c r="D140" i="1"/>
  <c r="C140" i="1"/>
  <c r="A140" i="1"/>
  <c r="I139" i="1"/>
  <c r="J139" i="1" s="1"/>
  <c r="E139" i="1"/>
  <c r="D139" i="1"/>
  <c r="C139" i="1"/>
  <c r="A139" i="1"/>
  <c r="I138" i="1"/>
  <c r="J138" i="1" s="1"/>
  <c r="E138" i="1"/>
  <c r="D138" i="1"/>
  <c r="C138" i="1"/>
  <c r="A138" i="1"/>
  <c r="J137" i="1"/>
  <c r="I137" i="1"/>
  <c r="E137" i="1"/>
  <c r="D137" i="1"/>
  <c r="C137" i="1"/>
  <c r="A137" i="1"/>
  <c r="I136" i="1"/>
  <c r="J136" i="1" s="1"/>
  <c r="E136" i="1"/>
  <c r="D136" i="1"/>
  <c r="C136" i="1"/>
  <c r="A136" i="1"/>
  <c r="K135" i="1"/>
  <c r="J135" i="1"/>
  <c r="I135" i="1"/>
  <c r="E135" i="1"/>
  <c r="D135" i="1"/>
  <c r="C135" i="1"/>
  <c r="A135" i="1"/>
  <c r="J134" i="1"/>
  <c r="I134" i="1"/>
  <c r="E134" i="1"/>
  <c r="D134" i="1"/>
  <c r="C134" i="1"/>
  <c r="A134" i="1"/>
  <c r="I133" i="1"/>
  <c r="J133" i="1" s="1"/>
  <c r="E133" i="1"/>
  <c r="D133" i="1"/>
  <c r="C133" i="1"/>
  <c r="A133" i="1"/>
  <c r="I132" i="1"/>
  <c r="J132" i="1" s="1"/>
  <c r="E132" i="1"/>
  <c r="D132" i="1"/>
  <c r="C132" i="1"/>
  <c r="A132" i="1"/>
  <c r="I131" i="1"/>
  <c r="J131" i="1" s="1"/>
  <c r="E131" i="1"/>
  <c r="D131" i="1"/>
  <c r="C131" i="1"/>
  <c r="A131" i="1"/>
  <c r="I130" i="1"/>
  <c r="J130" i="1" s="1"/>
  <c r="E130" i="1"/>
  <c r="D130" i="1"/>
  <c r="C130" i="1"/>
  <c r="A130" i="1"/>
  <c r="J129" i="1"/>
  <c r="I129" i="1"/>
  <c r="E129" i="1"/>
  <c r="D129" i="1"/>
  <c r="C129" i="1"/>
  <c r="A129" i="1"/>
  <c r="I128" i="1"/>
  <c r="J128" i="1" s="1"/>
  <c r="E128" i="1"/>
  <c r="D128" i="1"/>
  <c r="C128" i="1"/>
  <c r="A128" i="1"/>
  <c r="J127" i="1"/>
  <c r="I127" i="1"/>
  <c r="E127" i="1"/>
  <c r="D127" i="1"/>
  <c r="K127" i="1" s="1"/>
  <c r="C127" i="1"/>
  <c r="A127" i="1"/>
  <c r="J126" i="1"/>
  <c r="I126" i="1"/>
  <c r="E126" i="1"/>
  <c r="D126" i="1"/>
  <c r="C126" i="1"/>
  <c r="A126" i="1"/>
  <c r="I125" i="1"/>
  <c r="J125" i="1" s="1"/>
  <c r="E125" i="1"/>
  <c r="D125" i="1"/>
  <c r="C125" i="1"/>
  <c r="A125" i="1"/>
  <c r="I124" i="1"/>
  <c r="J124" i="1" s="1"/>
  <c r="E124" i="1"/>
  <c r="D124" i="1"/>
  <c r="C124" i="1"/>
  <c r="A124" i="1"/>
  <c r="I123" i="1"/>
  <c r="J123" i="1" s="1"/>
  <c r="E123" i="1"/>
  <c r="D123" i="1"/>
  <c r="C123" i="1"/>
  <c r="A123" i="1"/>
  <c r="I122" i="1"/>
  <c r="J122" i="1" s="1"/>
  <c r="E122" i="1"/>
  <c r="D122" i="1"/>
  <c r="C122" i="1"/>
  <c r="A122" i="1"/>
  <c r="J121" i="1"/>
  <c r="I121" i="1"/>
  <c r="E121" i="1"/>
  <c r="D121" i="1"/>
  <c r="C121" i="1"/>
  <c r="A121" i="1"/>
  <c r="I120" i="1"/>
  <c r="J120" i="1" s="1"/>
  <c r="E120" i="1"/>
  <c r="D120" i="1"/>
  <c r="C120" i="1"/>
  <c r="A120" i="1"/>
  <c r="K119" i="1"/>
  <c r="J119" i="1"/>
  <c r="I119" i="1"/>
  <c r="E119" i="1"/>
  <c r="D119" i="1"/>
  <c r="C119" i="1"/>
  <c r="A119" i="1"/>
  <c r="J118" i="1"/>
  <c r="I118" i="1"/>
  <c r="E118" i="1"/>
  <c r="D118" i="1"/>
  <c r="C118" i="1"/>
  <c r="A118" i="1"/>
  <c r="I117" i="1"/>
  <c r="J117" i="1" s="1"/>
  <c r="E117" i="1"/>
  <c r="D117" i="1"/>
  <c r="C117" i="1"/>
  <c r="A117" i="1"/>
  <c r="C5" i="1"/>
  <c r="K151" i="1" l="1"/>
  <c r="K154" i="1"/>
  <c r="K132" i="1"/>
  <c r="K138" i="1"/>
  <c r="K118" i="1"/>
  <c r="K128" i="1"/>
  <c r="K131" i="1"/>
  <c r="K134" i="1"/>
  <c r="K144" i="1"/>
  <c r="K147" i="1"/>
  <c r="K150" i="1"/>
  <c r="K153" i="1"/>
  <c r="K122" i="1"/>
  <c r="K124" i="1"/>
  <c r="K121" i="1"/>
  <c r="K133" i="1"/>
  <c r="K137" i="1"/>
  <c r="K117" i="1"/>
  <c r="K130" i="1"/>
  <c r="K146" i="1"/>
  <c r="K149" i="1"/>
  <c r="K152" i="1"/>
  <c r="K140" i="1"/>
  <c r="K120" i="1"/>
  <c r="K123" i="1"/>
  <c r="K126" i="1"/>
  <c r="K136" i="1"/>
  <c r="K139" i="1"/>
  <c r="K142" i="1"/>
  <c r="K125" i="1"/>
  <c r="K129" i="1"/>
  <c r="K141" i="1"/>
  <c r="K145" i="1"/>
  <c r="K148" i="1"/>
  <c r="I116" i="1"/>
  <c r="J116" i="1" s="1"/>
  <c r="E116" i="1"/>
  <c r="D116" i="1"/>
  <c r="C116" i="1"/>
  <c r="A116" i="1"/>
  <c r="I115" i="1"/>
  <c r="J115" i="1" s="1"/>
  <c r="E115" i="1"/>
  <c r="D115" i="1"/>
  <c r="C115" i="1"/>
  <c r="A115" i="1"/>
  <c r="J114" i="1"/>
  <c r="I114" i="1"/>
  <c r="E114" i="1"/>
  <c r="D114" i="1"/>
  <c r="C114" i="1"/>
  <c r="A114" i="1"/>
  <c r="I113" i="1"/>
  <c r="J113" i="1" s="1"/>
  <c r="K113" i="1" s="1"/>
  <c r="E113" i="1"/>
  <c r="D113" i="1"/>
  <c r="C113" i="1"/>
  <c r="A113" i="1"/>
  <c r="I112" i="1"/>
  <c r="J112" i="1" s="1"/>
  <c r="E112" i="1"/>
  <c r="D112" i="1"/>
  <c r="C112" i="1"/>
  <c r="A112" i="1"/>
  <c r="I111" i="1"/>
  <c r="J111" i="1" s="1"/>
  <c r="E111" i="1"/>
  <c r="D111" i="1"/>
  <c r="C111" i="1"/>
  <c r="A111" i="1"/>
  <c r="I110" i="1"/>
  <c r="J110" i="1" s="1"/>
  <c r="E110" i="1"/>
  <c r="D110" i="1"/>
  <c r="C110" i="1"/>
  <c r="A110" i="1"/>
  <c r="I109" i="1"/>
  <c r="J109" i="1" s="1"/>
  <c r="E109" i="1"/>
  <c r="D109" i="1"/>
  <c r="C109" i="1"/>
  <c r="A109" i="1"/>
  <c r="I108" i="1"/>
  <c r="J108" i="1" s="1"/>
  <c r="E108" i="1"/>
  <c r="D108" i="1"/>
  <c r="C108" i="1"/>
  <c r="A108" i="1"/>
  <c r="I107" i="1"/>
  <c r="J107" i="1" s="1"/>
  <c r="E107" i="1"/>
  <c r="D107" i="1"/>
  <c r="C107" i="1"/>
  <c r="A107" i="1"/>
  <c r="J106" i="1"/>
  <c r="I106" i="1"/>
  <c r="E106" i="1"/>
  <c r="D106" i="1"/>
  <c r="C106" i="1"/>
  <c r="A106" i="1"/>
  <c r="I105" i="1"/>
  <c r="J105" i="1" s="1"/>
  <c r="E105" i="1"/>
  <c r="D105" i="1"/>
  <c r="C105" i="1"/>
  <c r="A105" i="1"/>
  <c r="I104" i="1"/>
  <c r="J104" i="1" s="1"/>
  <c r="E104" i="1"/>
  <c r="D104" i="1"/>
  <c r="C104" i="1"/>
  <c r="A104" i="1"/>
  <c r="I103" i="1"/>
  <c r="J103" i="1" s="1"/>
  <c r="E103" i="1"/>
  <c r="D103" i="1"/>
  <c r="C103" i="1"/>
  <c r="A103" i="1"/>
  <c r="I102" i="1"/>
  <c r="J102" i="1" s="1"/>
  <c r="K102" i="1" s="1"/>
  <c r="E102" i="1"/>
  <c r="D102" i="1"/>
  <c r="C102" i="1"/>
  <c r="A102" i="1"/>
  <c r="J101" i="1"/>
  <c r="I101" i="1"/>
  <c r="E101" i="1"/>
  <c r="D101" i="1"/>
  <c r="C101" i="1"/>
  <c r="A101" i="1"/>
  <c r="I100" i="1"/>
  <c r="J100" i="1" s="1"/>
  <c r="E100" i="1"/>
  <c r="D100" i="1"/>
  <c r="C100" i="1"/>
  <c r="A100" i="1"/>
  <c r="I99" i="1"/>
  <c r="J99" i="1" s="1"/>
  <c r="K99" i="1" s="1"/>
  <c r="E99" i="1"/>
  <c r="D99" i="1"/>
  <c r="C99" i="1"/>
  <c r="A99" i="1"/>
  <c r="J98" i="1"/>
  <c r="I98" i="1"/>
  <c r="E98" i="1"/>
  <c r="D98" i="1"/>
  <c r="C98" i="1"/>
  <c r="A98" i="1"/>
  <c r="I97" i="1"/>
  <c r="J97" i="1" s="1"/>
  <c r="E97" i="1"/>
  <c r="D97" i="1"/>
  <c r="C97" i="1"/>
  <c r="A97" i="1"/>
  <c r="I96" i="1"/>
  <c r="J96" i="1" s="1"/>
  <c r="K96" i="1" s="1"/>
  <c r="E96" i="1"/>
  <c r="D96" i="1"/>
  <c r="C96" i="1"/>
  <c r="A96" i="1"/>
  <c r="J95" i="1"/>
  <c r="I95" i="1"/>
  <c r="E95" i="1"/>
  <c r="D95" i="1"/>
  <c r="C95" i="1"/>
  <c r="A95" i="1"/>
  <c r="I94" i="1"/>
  <c r="J94" i="1" s="1"/>
  <c r="E94" i="1"/>
  <c r="D94" i="1"/>
  <c r="C94" i="1"/>
  <c r="A94" i="1"/>
  <c r="J93" i="1"/>
  <c r="I93" i="1"/>
  <c r="E93" i="1"/>
  <c r="D93" i="1"/>
  <c r="C93" i="1"/>
  <c r="A93" i="1"/>
  <c r="I92" i="1"/>
  <c r="J92" i="1" s="1"/>
  <c r="E92" i="1"/>
  <c r="D92" i="1"/>
  <c r="C92" i="1"/>
  <c r="A92" i="1"/>
  <c r="I91" i="1"/>
  <c r="J91" i="1" s="1"/>
  <c r="E91" i="1"/>
  <c r="D91" i="1"/>
  <c r="C91" i="1"/>
  <c r="A91" i="1"/>
  <c r="J90" i="1"/>
  <c r="I90" i="1"/>
  <c r="E90" i="1"/>
  <c r="D90" i="1"/>
  <c r="C90" i="1"/>
  <c r="A90" i="1"/>
  <c r="I89" i="1"/>
  <c r="J89" i="1" s="1"/>
  <c r="E89" i="1"/>
  <c r="D89" i="1"/>
  <c r="C89" i="1"/>
  <c r="A89" i="1"/>
  <c r="I88" i="1"/>
  <c r="J88" i="1" s="1"/>
  <c r="E88" i="1"/>
  <c r="D88" i="1"/>
  <c r="C88" i="1"/>
  <c r="A88" i="1"/>
  <c r="J87" i="1"/>
  <c r="I87" i="1"/>
  <c r="E87" i="1"/>
  <c r="D87" i="1"/>
  <c r="C87" i="1"/>
  <c r="A87" i="1"/>
  <c r="I86" i="1"/>
  <c r="J86" i="1" s="1"/>
  <c r="E86" i="1"/>
  <c r="D86" i="1"/>
  <c r="C86" i="1"/>
  <c r="A86" i="1"/>
  <c r="I85" i="1"/>
  <c r="J85" i="1" s="1"/>
  <c r="E85" i="1"/>
  <c r="D85" i="1"/>
  <c r="C85" i="1"/>
  <c r="A85" i="1"/>
  <c r="J84" i="1"/>
  <c r="I84" i="1"/>
  <c r="E84" i="1"/>
  <c r="D84" i="1"/>
  <c r="C84" i="1"/>
  <c r="A84" i="1"/>
  <c r="I83" i="1"/>
  <c r="J83" i="1" s="1"/>
  <c r="E83" i="1"/>
  <c r="D83" i="1"/>
  <c r="C83" i="1"/>
  <c r="A83" i="1"/>
  <c r="I82" i="1"/>
  <c r="J82" i="1" s="1"/>
  <c r="E82" i="1"/>
  <c r="D82" i="1"/>
  <c r="C82" i="1"/>
  <c r="A82" i="1"/>
  <c r="I81" i="1"/>
  <c r="J81" i="1" s="1"/>
  <c r="K81" i="1" s="1"/>
  <c r="E81" i="1"/>
  <c r="D81" i="1"/>
  <c r="C81" i="1"/>
  <c r="A81" i="1"/>
  <c r="I80" i="1"/>
  <c r="J80" i="1" s="1"/>
  <c r="E80" i="1"/>
  <c r="D80" i="1"/>
  <c r="C80" i="1"/>
  <c r="A80" i="1"/>
  <c r="J79" i="1"/>
  <c r="I79" i="1"/>
  <c r="E79" i="1"/>
  <c r="D79" i="1"/>
  <c r="C79" i="1"/>
  <c r="A79" i="1"/>
  <c r="I78" i="1"/>
  <c r="J78" i="1" s="1"/>
  <c r="K78" i="1" s="1"/>
  <c r="E78" i="1"/>
  <c r="D78" i="1"/>
  <c r="C78" i="1"/>
  <c r="A78" i="1"/>
  <c r="I77" i="1"/>
  <c r="J77" i="1" s="1"/>
  <c r="E77" i="1"/>
  <c r="D77" i="1"/>
  <c r="C77" i="1"/>
  <c r="A77" i="1"/>
  <c r="J76" i="1"/>
  <c r="I76" i="1"/>
  <c r="E76" i="1"/>
  <c r="D76" i="1"/>
  <c r="C76" i="1"/>
  <c r="A76" i="1"/>
  <c r="I75" i="1"/>
  <c r="J75" i="1" s="1"/>
  <c r="K75" i="1" s="1"/>
  <c r="E75" i="1"/>
  <c r="D75" i="1"/>
  <c r="C75" i="1"/>
  <c r="A75" i="1"/>
  <c r="I74" i="1"/>
  <c r="J74" i="1" s="1"/>
  <c r="E74" i="1"/>
  <c r="D74" i="1"/>
  <c r="C74" i="1"/>
  <c r="A74" i="1"/>
  <c r="I73" i="1"/>
  <c r="J73" i="1" s="1"/>
  <c r="E73" i="1"/>
  <c r="D73" i="1"/>
  <c r="C73" i="1"/>
  <c r="A73" i="1"/>
  <c r="I72" i="1"/>
  <c r="J72" i="1" s="1"/>
  <c r="E72" i="1"/>
  <c r="D72" i="1"/>
  <c r="C72" i="1"/>
  <c r="A72" i="1"/>
  <c r="J71" i="1"/>
  <c r="I71" i="1"/>
  <c r="E71" i="1"/>
  <c r="D71" i="1"/>
  <c r="C71" i="1"/>
  <c r="A71" i="1"/>
  <c r="I70" i="1"/>
  <c r="J70" i="1" s="1"/>
  <c r="E70" i="1"/>
  <c r="D70" i="1"/>
  <c r="C70" i="1"/>
  <c r="A70" i="1"/>
  <c r="I69" i="1"/>
  <c r="J69" i="1" s="1"/>
  <c r="E69" i="1"/>
  <c r="D69" i="1"/>
  <c r="C69" i="1"/>
  <c r="A69" i="1"/>
  <c r="J68" i="1"/>
  <c r="I68" i="1"/>
  <c r="E68" i="1"/>
  <c r="D68" i="1"/>
  <c r="C68" i="1"/>
  <c r="A68" i="1"/>
  <c r="I67" i="1"/>
  <c r="J67" i="1" s="1"/>
  <c r="E67" i="1"/>
  <c r="D67" i="1"/>
  <c r="C67" i="1"/>
  <c r="A67" i="1"/>
  <c r="I66" i="1"/>
  <c r="J66" i="1" s="1"/>
  <c r="E66" i="1"/>
  <c r="D66" i="1"/>
  <c r="C66" i="1"/>
  <c r="A66" i="1"/>
  <c r="I65" i="1"/>
  <c r="J65" i="1" s="1"/>
  <c r="E65" i="1"/>
  <c r="D65" i="1"/>
  <c r="C65" i="1"/>
  <c r="A65" i="1"/>
  <c r="I64" i="1"/>
  <c r="J64" i="1" s="1"/>
  <c r="E64" i="1"/>
  <c r="D64" i="1"/>
  <c r="C64" i="1"/>
  <c r="A64" i="1"/>
  <c r="J63" i="1"/>
  <c r="I63" i="1"/>
  <c r="E63" i="1"/>
  <c r="D63" i="1"/>
  <c r="C63" i="1"/>
  <c r="A63" i="1"/>
  <c r="I62" i="1"/>
  <c r="J62" i="1" s="1"/>
  <c r="E62" i="1"/>
  <c r="D62" i="1"/>
  <c r="C62" i="1"/>
  <c r="A62" i="1"/>
  <c r="I61" i="1"/>
  <c r="J61" i="1" s="1"/>
  <c r="E61" i="1"/>
  <c r="D61" i="1"/>
  <c r="C61" i="1"/>
  <c r="A61" i="1"/>
  <c r="J60" i="1"/>
  <c r="I60" i="1"/>
  <c r="E60" i="1"/>
  <c r="D60" i="1"/>
  <c r="C60" i="1"/>
  <c r="A60" i="1"/>
  <c r="I59" i="1"/>
  <c r="J59" i="1" s="1"/>
  <c r="E59" i="1"/>
  <c r="D59" i="1"/>
  <c r="C59" i="1"/>
  <c r="A59" i="1"/>
  <c r="I58" i="1"/>
  <c r="J58" i="1" s="1"/>
  <c r="E58" i="1"/>
  <c r="D58" i="1"/>
  <c r="C58" i="1"/>
  <c r="A58" i="1"/>
  <c r="I57" i="1"/>
  <c r="J57" i="1" s="1"/>
  <c r="E57" i="1"/>
  <c r="D57" i="1"/>
  <c r="C57" i="1"/>
  <c r="A57" i="1"/>
  <c r="J56" i="1"/>
  <c r="I56" i="1"/>
  <c r="E56" i="1"/>
  <c r="D56" i="1"/>
  <c r="K56" i="1" s="1"/>
  <c r="C56" i="1"/>
  <c r="A56" i="1"/>
  <c r="J55" i="1"/>
  <c r="I55" i="1"/>
  <c r="E55" i="1"/>
  <c r="D55" i="1"/>
  <c r="C55" i="1"/>
  <c r="A55" i="1"/>
  <c r="I54" i="1"/>
  <c r="J54" i="1" s="1"/>
  <c r="E54" i="1"/>
  <c r="D54" i="1"/>
  <c r="C54" i="1"/>
  <c r="A54" i="1"/>
  <c r="I53" i="1"/>
  <c r="J53" i="1" s="1"/>
  <c r="E53" i="1"/>
  <c r="D53" i="1"/>
  <c r="C53" i="1"/>
  <c r="A53" i="1"/>
  <c r="J52" i="1"/>
  <c r="I52" i="1"/>
  <c r="E52" i="1"/>
  <c r="D52" i="1"/>
  <c r="C52" i="1"/>
  <c r="A52" i="1"/>
  <c r="I51" i="1"/>
  <c r="J51" i="1" s="1"/>
  <c r="E51" i="1"/>
  <c r="D51" i="1"/>
  <c r="C51" i="1"/>
  <c r="A51" i="1"/>
  <c r="I50" i="1"/>
  <c r="J50" i="1" s="1"/>
  <c r="E50" i="1"/>
  <c r="D50" i="1"/>
  <c r="C50" i="1"/>
  <c r="A50" i="1"/>
  <c r="I49" i="1"/>
  <c r="J49" i="1" s="1"/>
  <c r="E49" i="1"/>
  <c r="D49" i="1"/>
  <c r="C49" i="1"/>
  <c r="A49" i="1"/>
  <c r="J48" i="1"/>
  <c r="I48" i="1"/>
  <c r="E48" i="1"/>
  <c r="D48" i="1"/>
  <c r="C48" i="1"/>
  <c r="A48" i="1"/>
  <c r="J47" i="1"/>
  <c r="I47" i="1"/>
  <c r="E47" i="1"/>
  <c r="D47" i="1"/>
  <c r="C47" i="1"/>
  <c r="A47" i="1"/>
  <c r="I46" i="1"/>
  <c r="J46" i="1" s="1"/>
  <c r="E46" i="1"/>
  <c r="D46" i="1"/>
  <c r="C46" i="1"/>
  <c r="A46" i="1"/>
  <c r="I45" i="1"/>
  <c r="J45" i="1" s="1"/>
  <c r="E45" i="1"/>
  <c r="D45" i="1"/>
  <c r="C45" i="1"/>
  <c r="A45" i="1"/>
  <c r="J44" i="1"/>
  <c r="I44" i="1"/>
  <c r="E44" i="1"/>
  <c r="D44" i="1"/>
  <c r="C44" i="1"/>
  <c r="A44" i="1"/>
  <c r="I43" i="1"/>
  <c r="J43" i="1" s="1"/>
  <c r="E43" i="1"/>
  <c r="D43" i="1"/>
  <c r="C43" i="1"/>
  <c r="A43" i="1"/>
  <c r="I42" i="1"/>
  <c r="J42" i="1" s="1"/>
  <c r="E42" i="1"/>
  <c r="D42" i="1"/>
  <c r="C42" i="1"/>
  <c r="A42" i="1"/>
  <c r="I41" i="1"/>
  <c r="J41" i="1" s="1"/>
  <c r="E41" i="1"/>
  <c r="D41" i="1"/>
  <c r="C41" i="1"/>
  <c r="A41" i="1"/>
  <c r="J40" i="1"/>
  <c r="I40" i="1"/>
  <c r="E40" i="1"/>
  <c r="D40" i="1"/>
  <c r="C40" i="1"/>
  <c r="A40" i="1"/>
  <c r="J39" i="1"/>
  <c r="I39" i="1"/>
  <c r="E39" i="1"/>
  <c r="D39" i="1"/>
  <c r="C39" i="1"/>
  <c r="A39" i="1"/>
  <c r="I38" i="1"/>
  <c r="J38" i="1" s="1"/>
  <c r="E38" i="1"/>
  <c r="D38" i="1"/>
  <c r="C38" i="1"/>
  <c r="A38" i="1"/>
  <c r="I37" i="1"/>
  <c r="J37" i="1" s="1"/>
  <c r="E37" i="1"/>
  <c r="D37" i="1"/>
  <c r="C37" i="1"/>
  <c r="A37" i="1"/>
  <c r="J36" i="1"/>
  <c r="I36" i="1"/>
  <c r="E36" i="1"/>
  <c r="D36" i="1"/>
  <c r="C36" i="1"/>
  <c r="A36" i="1"/>
  <c r="D5" i="1"/>
  <c r="E5" i="1"/>
  <c r="C6" i="1"/>
  <c r="D6" i="1"/>
  <c r="E6" i="1"/>
  <c r="C7" i="1"/>
  <c r="D7" i="1"/>
  <c r="E7" i="1"/>
  <c r="C8" i="1"/>
  <c r="D8" i="1"/>
  <c r="E8" i="1"/>
  <c r="I21" i="8"/>
  <c r="H21" i="8"/>
  <c r="A21" i="8"/>
  <c r="I20" i="8"/>
  <c r="H20" i="8"/>
  <c r="A20" i="8"/>
  <c r="I19" i="8"/>
  <c r="H19" i="8"/>
  <c r="A19" i="8"/>
  <c r="I18" i="8"/>
  <c r="H18" i="8"/>
  <c r="A18" i="8"/>
  <c r="I17" i="8"/>
  <c r="H17" i="8"/>
  <c r="A17" i="8"/>
  <c r="I35" i="1"/>
  <c r="I34" i="1"/>
  <c r="I33" i="1"/>
  <c r="I32" i="1"/>
  <c r="I31" i="1"/>
  <c r="I30" i="1"/>
  <c r="I29" i="1"/>
  <c r="I28" i="1"/>
  <c r="I27" i="1"/>
  <c r="I26" i="1"/>
  <c r="I25" i="1"/>
  <c r="I24" i="1"/>
  <c r="I23" i="1"/>
  <c r="I22" i="1"/>
  <c r="I21" i="1"/>
  <c r="I20" i="1"/>
  <c r="I19" i="1"/>
  <c r="I18" i="1"/>
  <c r="I17" i="1"/>
  <c r="I16" i="1"/>
  <c r="I15" i="1"/>
  <c r="I14" i="1"/>
  <c r="J14" i="1" s="1"/>
  <c r="I13" i="1"/>
  <c r="I12" i="1"/>
  <c r="I11" i="1"/>
  <c r="I10" i="1"/>
  <c r="I9" i="1"/>
  <c r="J9" i="1" s="1"/>
  <c r="I8" i="1"/>
  <c r="I5" i="1"/>
  <c r="J5" i="1" s="1"/>
  <c r="I4" i="1"/>
  <c r="I7" i="1"/>
  <c r="J7" i="1" s="1"/>
  <c r="I6" i="1"/>
  <c r="J6" i="1" s="1"/>
  <c r="J35" i="1"/>
  <c r="J34" i="1"/>
  <c r="J33" i="1"/>
  <c r="J32" i="1"/>
  <c r="J31" i="1"/>
  <c r="J30" i="1"/>
  <c r="J29" i="1"/>
  <c r="J28" i="1"/>
  <c r="J27" i="1"/>
  <c r="J26" i="1"/>
  <c r="J25" i="1"/>
  <c r="J24" i="1"/>
  <c r="J23" i="1"/>
  <c r="J22" i="1"/>
  <c r="J21" i="1"/>
  <c r="J20" i="1"/>
  <c r="J19" i="1"/>
  <c r="J18" i="1"/>
  <c r="J17" i="1"/>
  <c r="J16" i="1"/>
  <c r="J15" i="1"/>
  <c r="J13" i="1"/>
  <c r="J12" i="1"/>
  <c r="J11" i="1"/>
  <c r="J10" i="1"/>
  <c r="E35" i="1"/>
  <c r="D35" i="1"/>
  <c r="C35" i="1"/>
  <c r="E34" i="1"/>
  <c r="D34" i="1"/>
  <c r="C34" i="1"/>
  <c r="E33" i="1"/>
  <c r="D33" i="1"/>
  <c r="C33" i="1"/>
  <c r="E32" i="1"/>
  <c r="D32" i="1"/>
  <c r="C32" i="1"/>
  <c r="E31" i="1"/>
  <c r="D31" i="1"/>
  <c r="C31" i="1"/>
  <c r="E30" i="1"/>
  <c r="D30" i="1"/>
  <c r="C30" i="1"/>
  <c r="E29" i="1"/>
  <c r="D29" i="1"/>
  <c r="C29" i="1"/>
  <c r="E28" i="1"/>
  <c r="D28" i="1"/>
  <c r="C28" i="1"/>
  <c r="E27" i="1"/>
  <c r="D27" i="1"/>
  <c r="C27" i="1"/>
  <c r="E26" i="1"/>
  <c r="D26" i="1"/>
  <c r="C26" i="1"/>
  <c r="E25" i="1"/>
  <c r="D25" i="1"/>
  <c r="C25" i="1"/>
  <c r="E24" i="1"/>
  <c r="D24" i="1"/>
  <c r="C24" i="1"/>
  <c r="E23" i="1"/>
  <c r="D23" i="1"/>
  <c r="C23" i="1"/>
  <c r="E22" i="1"/>
  <c r="D22" i="1"/>
  <c r="C22" i="1"/>
  <c r="E21" i="1"/>
  <c r="D21" i="1"/>
  <c r="C21"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E9" i="1"/>
  <c r="D9" i="1"/>
  <c r="C9" i="1"/>
  <c r="E4" i="1"/>
  <c r="D4" i="1"/>
  <c r="C4" i="1"/>
  <c r="I30" i="8"/>
  <c r="H30" i="8"/>
  <c r="I29" i="8"/>
  <c r="H29" i="8"/>
  <c r="I28" i="8"/>
  <c r="H28" i="8"/>
  <c r="I27" i="8"/>
  <c r="H27" i="8"/>
  <c r="I26" i="8"/>
  <c r="H26" i="8"/>
  <c r="I25" i="8"/>
  <c r="H25" i="8"/>
  <c r="I24" i="8"/>
  <c r="H24" i="8"/>
  <c r="I23" i="8"/>
  <c r="H23" i="8"/>
  <c r="I22" i="8"/>
  <c r="H22" i="8"/>
  <c r="I16" i="8"/>
  <c r="H16" i="8"/>
  <c r="I15" i="8"/>
  <c r="H15" i="8"/>
  <c r="I14" i="8"/>
  <c r="H14" i="8"/>
  <c r="I13" i="8"/>
  <c r="H13" i="8"/>
  <c r="I11" i="8"/>
  <c r="H11" i="8"/>
  <c r="I12" i="8"/>
  <c r="H12" i="8"/>
  <c r="J10" i="8"/>
  <c r="A30" i="8"/>
  <c r="A29" i="8"/>
  <c r="A28" i="8"/>
  <c r="A27" i="8"/>
  <c r="A26" i="8"/>
  <c r="A25" i="8"/>
  <c r="A24" i="8"/>
  <c r="A23" i="8"/>
  <c r="A22" i="8"/>
  <c r="A16" i="8"/>
  <c r="A15" i="8"/>
  <c r="A14" i="8"/>
  <c r="A13" i="8"/>
  <c r="A12" i="8"/>
  <c r="A11" i="8"/>
  <c r="A5" i="1"/>
  <c r="E4" i="8"/>
  <c r="F29" i="4"/>
  <c r="F28" i="4"/>
  <c r="F27" i="4"/>
  <c r="F26" i="4"/>
  <c r="F25" i="4"/>
  <c r="F24" i="4"/>
  <c r="F23" i="4"/>
  <c r="F22" i="4"/>
  <c r="F21" i="4"/>
  <c r="F20" i="4"/>
  <c r="F19" i="4"/>
  <c r="F18" i="4"/>
  <c r="F17" i="4"/>
  <c r="F16" i="4"/>
  <c r="F15" i="4"/>
  <c r="F14" i="4"/>
  <c r="F13" i="4"/>
  <c r="F12" i="4"/>
  <c r="F11" i="4"/>
  <c r="F10" i="4"/>
  <c r="F9" i="4"/>
  <c r="F8" i="4"/>
  <c r="F7" i="4"/>
  <c r="F6" i="4"/>
  <c r="F5" i="4"/>
  <c r="F4" i="4"/>
  <c r="F3" i="4"/>
  <c r="K82" i="1" l="1"/>
  <c r="K85" i="1"/>
  <c r="K88" i="1"/>
  <c r="K91" i="1"/>
  <c r="K94" i="1"/>
  <c r="K97" i="1"/>
  <c r="K100" i="1"/>
  <c r="K103" i="1"/>
  <c r="J14" i="8"/>
  <c r="J23" i="8"/>
  <c r="J21" i="8"/>
  <c r="J20" i="8"/>
  <c r="K106" i="1"/>
  <c r="K76" i="1"/>
  <c r="K79" i="1"/>
  <c r="K111" i="1"/>
  <c r="K114" i="1"/>
  <c r="K84" i="1"/>
  <c r="K87" i="1"/>
  <c r="K90" i="1"/>
  <c r="K93" i="1"/>
  <c r="K116" i="1"/>
  <c r="K36" i="1"/>
  <c r="K39" i="1"/>
  <c r="K42" i="1"/>
  <c r="K45" i="1"/>
  <c r="K51" i="1"/>
  <c r="K54" i="1"/>
  <c r="K66" i="1"/>
  <c r="K69" i="1"/>
  <c r="K72" i="1"/>
  <c r="K110" i="1"/>
  <c r="K57" i="1"/>
  <c r="K60" i="1"/>
  <c r="K63" i="1"/>
  <c r="K83" i="1"/>
  <c r="K86" i="1"/>
  <c r="K89" i="1"/>
  <c r="K92" i="1"/>
  <c r="K104" i="1"/>
  <c r="K107" i="1"/>
  <c r="K38" i="1"/>
  <c r="K74" i="1"/>
  <c r="K77" i="1"/>
  <c r="K80" i="1"/>
  <c r="K95" i="1"/>
  <c r="K98" i="1"/>
  <c r="K101" i="1"/>
  <c r="K112" i="1"/>
  <c r="K115" i="1"/>
  <c r="K40" i="1"/>
  <c r="K41" i="1"/>
  <c r="K44" i="1"/>
  <c r="K47" i="1"/>
  <c r="K50" i="1"/>
  <c r="K53" i="1"/>
  <c r="K59" i="1"/>
  <c r="K62" i="1"/>
  <c r="K65" i="1"/>
  <c r="K68" i="1"/>
  <c r="K71" i="1"/>
  <c r="K109" i="1"/>
  <c r="K37" i="1"/>
  <c r="K43" i="1"/>
  <c r="K46" i="1"/>
  <c r="K70" i="1"/>
  <c r="K73" i="1"/>
  <c r="K67" i="1"/>
  <c r="K48" i="1"/>
  <c r="K49" i="1"/>
  <c r="K52" i="1"/>
  <c r="K55" i="1"/>
  <c r="K58" i="1"/>
  <c r="K61" i="1"/>
  <c r="K64" i="1"/>
  <c r="K105" i="1"/>
  <c r="K108" i="1"/>
  <c r="J11" i="8"/>
  <c r="J16" i="8"/>
  <c r="J25" i="8"/>
  <c r="J29" i="8"/>
  <c r="J27" i="8"/>
  <c r="J13" i="8"/>
  <c r="J22" i="8"/>
  <c r="J26" i="8"/>
  <c r="J30" i="8"/>
  <c r="J19" i="8"/>
  <c r="J12" i="8"/>
  <c r="J15" i="8"/>
  <c r="J24" i="8"/>
  <c r="J28" i="8"/>
  <c r="J18" i="8"/>
  <c r="J17" i="8"/>
  <c r="K21" i="1"/>
  <c r="K9" i="1"/>
  <c r="K25" i="1"/>
  <c r="K10" i="1"/>
  <c r="K18" i="1"/>
  <c r="K26" i="1"/>
  <c r="K34" i="1"/>
  <c r="K14" i="1"/>
  <c r="K22" i="1"/>
  <c r="K30" i="1"/>
  <c r="K16" i="1"/>
  <c r="K24" i="1"/>
  <c r="K32" i="1"/>
  <c r="K33" i="1"/>
  <c r="K11" i="1"/>
  <c r="K17" i="1"/>
  <c r="K19" i="1"/>
  <c r="K35" i="1"/>
  <c r="K27" i="1"/>
  <c r="K13" i="1"/>
  <c r="K29" i="1"/>
  <c r="K15" i="1"/>
  <c r="K23" i="1"/>
  <c r="K31" i="1"/>
  <c r="K12" i="1"/>
  <c r="K20" i="1"/>
  <c r="K28" i="1"/>
  <c r="K7" i="1"/>
  <c r="J4" i="1" l="1"/>
  <c r="K4" i="1" s="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K5" i="1"/>
  <c r="J8" i="1"/>
  <c r="K8" i="1" s="1"/>
  <c r="K6" i="1" l="1"/>
  <c r="F11" i="8" s="1"/>
  <c r="G42" i="4"/>
  <c r="G41" i="4"/>
  <c r="F38" i="4"/>
  <c r="G38" i="4" s="1"/>
  <c r="H38" i="4" s="1"/>
  <c r="F37" i="4"/>
  <c r="G37" i="4" s="1"/>
  <c r="H37" i="4" s="1"/>
  <c r="F36" i="4"/>
  <c r="G36" i="4" s="1"/>
  <c r="H36" i="4" s="1"/>
  <c r="F35" i="4"/>
  <c r="G35" i="4" s="1"/>
  <c r="H35" i="4" s="1"/>
  <c r="F34" i="4"/>
  <c r="G34" i="4" s="1"/>
  <c r="H34" i="4" s="1"/>
  <c r="F33" i="4"/>
  <c r="G33" i="4" s="1"/>
  <c r="H33" i="4" s="1"/>
  <c r="F32" i="4"/>
  <c r="G32" i="4" s="1"/>
  <c r="H32" i="4" s="1"/>
  <c r="F31" i="4"/>
  <c r="G31" i="4" s="1"/>
  <c r="H31" i="4" s="1"/>
  <c r="F30" i="4"/>
  <c r="G30" i="4" s="1"/>
  <c r="H30" i="4" s="1"/>
  <c r="G29" i="4"/>
  <c r="H29" i="4" s="1"/>
  <c r="G28" i="4"/>
  <c r="H28" i="4" s="1"/>
  <c r="G27" i="4"/>
  <c r="H27" i="4" s="1"/>
  <c r="G26" i="4"/>
  <c r="H26" i="4" s="1"/>
  <c r="G25" i="4"/>
  <c r="H25" i="4" s="1"/>
  <c r="G24" i="4"/>
  <c r="H24" i="4" s="1"/>
  <c r="G23" i="4"/>
  <c r="H23" i="4" s="1"/>
  <c r="G22" i="4"/>
  <c r="H22" i="4" s="1"/>
  <c r="G21" i="4"/>
  <c r="H21" i="4" s="1"/>
  <c r="G20" i="4"/>
  <c r="H20" i="4" s="1"/>
  <c r="G19" i="4"/>
  <c r="H19" i="4" s="1"/>
  <c r="G18" i="4"/>
  <c r="H18" i="4" s="1"/>
  <c r="G16" i="4"/>
  <c r="H16" i="4" s="1"/>
  <c r="G15" i="4"/>
  <c r="H15" i="4" s="1"/>
  <c r="G14" i="4"/>
  <c r="H14" i="4" s="1"/>
  <c r="G13" i="4"/>
  <c r="H13" i="4" s="1"/>
  <c r="G12" i="4"/>
  <c r="H12" i="4" s="1"/>
  <c r="G11" i="4"/>
  <c r="H11" i="4" s="1"/>
  <c r="G10" i="4"/>
  <c r="H10" i="4" s="1"/>
  <c r="G9" i="4"/>
  <c r="H9" i="4" s="1"/>
  <c r="G8" i="4"/>
  <c r="H8" i="4" s="1"/>
  <c r="G7" i="4"/>
  <c r="H7" i="4" s="1"/>
  <c r="G6" i="4"/>
  <c r="H6" i="4" s="1"/>
  <c r="G5" i="4"/>
  <c r="H5" i="4" s="1"/>
  <c r="G4" i="4"/>
  <c r="H4" i="4" s="1"/>
  <c r="G3" i="4"/>
  <c r="H3" i="4" s="1"/>
  <c r="F20" i="8" l="1"/>
  <c r="G20" i="8" s="1"/>
  <c r="F21" i="8"/>
  <c r="G21" i="8" s="1"/>
  <c r="F19" i="8"/>
  <c r="G19" i="8" s="1"/>
  <c r="F17" i="8"/>
  <c r="G17" i="8" s="1"/>
  <c r="F18" i="8"/>
  <c r="G18" i="8" s="1"/>
  <c r="G11" i="8"/>
  <c r="M11" i="8" s="1"/>
  <c r="F14" i="8"/>
  <c r="G14" i="8" s="1"/>
  <c r="F16" i="8"/>
  <c r="G16" i="8" s="1"/>
  <c r="F15" i="8"/>
  <c r="G15" i="8" s="1"/>
  <c r="F24" i="8"/>
  <c r="G24" i="8" s="1"/>
  <c r="F22" i="8"/>
  <c r="G22" i="8" s="1"/>
  <c r="F28" i="8"/>
  <c r="G28" i="8" s="1"/>
  <c r="F30" i="8"/>
  <c r="G30" i="8" s="1"/>
  <c r="F23" i="8"/>
  <c r="G23" i="8" s="1"/>
  <c r="F27" i="8"/>
  <c r="G27" i="8" s="1"/>
  <c r="F26" i="8"/>
  <c r="G26" i="8" s="1"/>
  <c r="F29" i="8"/>
  <c r="G29" i="8" s="1"/>
  <c r="F25" i="8"/>
  <c r="G25" i="8" s="1"/>
  <c r="F13" i="8"/>
  <c r="G13" i="8" s="1"/>
  <c r="F10" i="8"/>
  <c r="G10" i="8" s="1"/>
  <c r="L10" i="8" s="1"/>
  <c r="F12" i="8"/>
  <c r="G12" i="8" s="1"/>
  <c r="G17" i="4"/>
  <c r="H17" i="4" s="1"/>
  <c r="L11" i="8" l="1"/>
  <c r="M18" i="8"/>
  <c r="L18" i="8"/>
  <c r="M17" i="8"/>
  <c r="L17" i="8"/>
  <c r="M19" i="8"/>
  <c r="L19" i="8"/>
  <c r="M21" i="8"/>
  <c r="L21" i="8"/>
  <c r="M20" i="8"/>
  <c r="L20" i="8"/>
  <c r="M23" i="8"/>
  <c r="L23" i="8"/>
  <c r="M30" i="8"/>
  <c r="L30" i="8"/>
  <c r="L13" i="8"/>
  <c r="M13" i="8"/>
  <c r="M22" i="8"/>
  <c r="L22" i="8"/>
  <c r="L12" i="8"/>
  <c r="M12" i="8"/>
  <c r="M25" i="8"/>
  <c r="L25" i="8"/>
  <c r="M24" i="8"/>
  <c r="L24" i="8"/>
  <c r="M28" i="8"/>
  <c r="L28" i="8"/>
  <c r="M29" i="8"/>
  <c r="L29" i="8"/>
  <c r="M15" i="8"/>
  <c r="L15" i="8"/>
  <c r="M26" i="8"/>
  <c r="L26" i="8"/>
  <c r="M16" i="8"/>
  <c r="L16" i="8"/>
  <c r="M27" i="8"/>
  <c r="L27" i="8"/>
  <c r="M14" i="8"/>
  <c r="L1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8" authorId="0" shapeId="0" xr:uid="{8227B611-3C1E-4D37-94B1-8707E0D75B8B}">
      <text>
        <r>
          <rPr>
            <sz val="9"/>
            <color indexed="81"/>
            <rFont val="MS P ゴシック"/>
            <family val="3"/>
            <charset val="128"/>
          </rPr>
          <t>算定単価数×１１．２０（特別区地域区分計算式）
※小数点以下切捨て</t>
        </r>
      </text>
    </comment>
    <comment ref="K8" authorId="0" shapeId="0" xr:uid="{57C23225-6876-40FA-A663-99EEE56CBB28}">
      <text>
        <r>
          <rPr>
            <b/>
            <sz val="9"/>
            <color indexed="81"/>
            <rFont val="MS P ゴシック"/>
            <family val="3"/>
            <charset val="128"/>
          </rPr>
          <t>区請求額:</t>
        </r>
        <r>
          <rPr>
            <sz val="9"/>
            <color indexed="81"/>
            <rFont val="MS P ゴシック"/>
            <family val="3"/>
            <charset val="128"/>
          </rPr>
          <t xml:space="preserve">
総費用額（加算額は含まない）×０．９
※小数点以下切捨て
</t>
        </r>
        <r>
          <rPr>
            <b/>
            <sz val="9"/>
            <color indexed="81"/>
            <rFont val="MS P ゴシック"/>
            <family val="3"/>
            <charset val="128"/>
          </rPr>
          <t>利用者負担額：</t>
        </r>
        <r>
          <rPr>
            <sz val="9"/>
            <color indexed="81"/>
            <rFont val="MS P ゴシック"/>
            <family val="3"/>
            <charset val="128"/>
          </rPr>
          <t xml:space="preserve">
総費用額－区請求額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tc={CFE17803-A6D0-4114-85B4-BC99BECB5C44}</author>
    <author>tc={42F1BA9B-690C-4BAB-BB4B-3BD3A2B29179}</author>
    <author>tc={111578C9-658F-45B3-BAA8-372B9262244A}</author>
  </authors>
  <commentList>
    <comment ref="B11" authorId="0" shapeId="0" xr:uid="{CFE17803-A6D0-4114-85B4-BC99BECB5C4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令和６年４月報酬改定
短期入所
医療型短期入所サービス費（Ⅱ）
重症心身障害者・児、医療的ケアスコアが１６点以上の障害者・児</t>
      </text>
    </comment>
    <comment ref="A41" authorId="1" shapeId="0" xr:uid="{42F1BA9B-690C-4BAB-BB4B-3BD3A2B291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令和６年４月報酬単価
短期入所
医療的ケア対応支援加算</t>
      </text>
    </comment>
    <comment ref="A42" authorId="2" shapeId="0" xr:uid="{111578C9-658F-45B3-BAA8-372B9262244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令和６年４月報酬単価
短期入所
送迎加算</t>
      </text>
    </comment>
  </commentList>
</comments>
</file>

<file path=xl/sharedStrings.xml><?xml version="1.0" encoding="utf-8"?>
<sst xmlns="http://schemas.openxmlformats.org/spreadsheetml/2006/main" count="232" uniqueCount="119">
  <si>
    <t>項目名</t>
    <rPh sb="0" eb="2">
      <t>コウモク</t>
    </rPh>
    <rPh sb="2" eb="3">
      <t>メイ</t>
    </rPh>
    <phoneticPr fontId="2"/>
  </si>
  <si>
    <t>受給者証番号</t>
    <rPh sb="0" eb="3">
      <t>ジュキュウシャ</t>
    </rPh>
    <rPh sb="3" eb="4">
      <t>ショウ</t>
    </rPh>
    <rPh sb="4" eb="6">
      <t>バンゴウ</t>
    </rPh>
    <phoneticPr fontId="2"/>
  </si>
  <si>
    <t>実績年月日</t>
    <rPh sb="0" eb="2">
      <t>ジッセキ</t>
    </rPh>
    <rPh sb="2" eb="5">
      <t>ネンガッピ</t>
    </rPh>
    <phoneticPr fontId="2"/>
  </si>
  <si>
    <t>開始時刻</t>
    <rPh sb="0" eb="2">
      <t>カイシ</t>
    </rPh>
    <rPh sb="2" eb="4">
      <t>ジコク</t>
    </rPh>
    <phoneticPr fontId="2"/>
  </si>
  <si>
    <t>終了時刻</t>
    <rPh sb="0" eb="2">
      <t>シュウリョウ</t>
    </rPh>
    <rPh sb="2" eb="4">
      <t>ジコク</t>
    </rPh>
    <phoneticPr fontId="2"/>
  </si>
  <si>
    <t>備考</t>
    <rPh sb="0" eb="2">
      <t>ビコウ</t>
    </rPh>
    <phoneticPr fontId="2"/>
  </si>
  <si>
    <t>制約</t>
    <rPh sb="0" eb="2">
      <t>セイヤク</t>
    </rPh>
    <phoneticPr fontId="4"/>
  </si>
  <si>
    <t>半角数字10桁まで</t>
    <rPh sb="0" eb="2">
      <t>ハンカク</t>
    </rPh>
    <rPh sb="2" eb="4">
      <t>スウジ</t>
    </rPh>
    <rPh sb="6" eb="7">
      <t>ケタ</t>
    </rPh>
    <phoneticPr fontId="4"/>
  </si>
  <si>
    <t>半角数字1桁</t>
    <rPh sb="0" eb="2">
      <t>ハンカク</t>
    </rPh>
    <rPh sb="2" eb="4">
      <t>スウジ</t>
    </rPh>
    <rPh sb="5" eb="6">
      <t>ケタ</t>
    </rPh>
    <phoneticPr fontId="4"/>
  </si>
  <si>
    <t>半角文字8桁（西暦）</t>
    <rPh sb="0" eb="2">
      <t>ハンカク</t>
    </rPh>
    <rPh sb="2" eb="4">
      <t>７モジ</t>
    </rPh>
    <rPh sb="5" eb="6">
      <t>ケタ</t>
    </rPh>
    <rPh sb="7" eb="9">
      <t>セイレキ</t>
    </rPh>
    <phoneticPr fontId="4"/>
  </si>
  <si>
    <t>半角文字4桁（HHMM）</t>
    <rPh sb="0" eb="2">
      <t>ハンカク</t>
    </rPh>
    <rPh sb="2" eb="4">
      <t>モジ</t>
    </rPh>
    <rPh sb="5" eb="6">
      <t>ケタ</t>
    </rPh>
    <phoneticPr fontId="2"/>
  </si>
  <si>
    <t>必須項目</t>
    <rPh sb="0" eb="2">
      <t>ヒッス</t>
    </rPh>
    <rPh sb="2" eb="4">
      <t>コウモク</t>
    </rPh>
    <phoneticPr fontId="4"/>
  </si>
  <si>
    <t>必須</t>
    <rPh sb="0" eb="2">
      <t>ヒッス</t>
    </rPh>
    <phoneticPr fontId="2"/>
  </si>
  <si>
    <t>入力例</t>
    <rPh sb="0" eb="2">
      <t>ニュウリョク</t>
    </rPh>
    <rPh sb="2" eb="3">
      <t>レイ</t>
    </rPh>
    <phoneticPr fontId="2"/>
  </si>
  <si>
    <t>必要に応じて入力</t>
    <rPh sb="0" eb="2">
      <t>ヒツヨウ</t>
    </rPh>
    <rPh sb="3" eb="4">
      <t>オウ</t>
    </rPh>
    <rPh sb="6" eb="8">
      <t>ニュウリョク</t>
    </rPh>
    <phoneticPr fontId="2"/>
  </si>
  <si>
    <t>氏名</t>
    <rPh sb="0" eb="2">
      <t>シメイ</t>
    </rPh>
    <phoneticPr fontId="3"/>
  </si>
  <si>
    <t>障害支援区分</t>
    <rPh sb="0" eb="2">
      <t>ショウガイ</t>
    </rPh>
    <rPh sb="2" eb="4">
      <t>シエン</t>
    </rPh>
    <rPh sb="4" eb="6">
      <t>クブン</t>
    </rPh>
    <phoneticPr fontId="3"/>
  </si>
  <si>
    <t>全角文字（姓と名の間にスペース）</t>
    <rPh sb="0" eb="2">
      <t>ゼンカク</t>
    </rPh>
    <rPh sb="2" eb="4">
      <t>モジ</t>
    </rPh>
    <rPh sb="5" eb="6">
      <t>セイ</t>
    </rPh>
    <rPh sb="7" eb="8">
      <t>メイ</t>
    </rPh>
    <rPh sb="9" eb="10">
      <t>アイダ</t>
    </rPh>
    <phoneticPr fontId="4"/>
  </si>
  <si>
    <t>利用時間</t>
  </si>
  <si>
    <t>障害種類</t>
    <rPh sb="0" eb="2">
      <t>ショウガイ</t>
    </rPh>
    <rPh sb="2" eb="4">
      <t>シュルイ</t>
    </rPh>
    <phoneticPr fontId="12"/>
  </si>
  <si>
    <t>支給額</t>
  </si>
  <si>
    <t>利用者
負担額</t>
    <phoneticPr fontId="12"/>
  </si>
  <si>
    <t>障害者</t>
    <rPh sb="0" eb="3">
      <t>ショウガイシャ</t>
    </rPh>
    <phoneticPr fontId="12"/>
  </si>
  <si>
    <t>区分６</t>
    <rPh sb="0" eb="2">
      <t>クブン</t>
    </rPh>
    <phoneticPr fontId="12"/>
  </si>
  <si>
    <t>区分５</t>
    <rPh sb="0" eb="2">
      <t>クブン</t>
    </rPh>
    <phoneticPr fontId="12"/>
  </si>
  <si>
    <t>区分４</t>
    <rPh sb="0" eb="2">
      <t>クブン</t>
    </rPh>
    <phoneticPr fontId="12"/>
  </si>
  <si>
    <t>区分３</t>
    <rPh sb="0" eb="2">
      <t>クブン</t>
    </rPh>
    <phoneticPr fontId="12"/>
  </si>
  <si>
    <t>区分１・２</t>
    <rPh sb="0" eb="2">
      <t>クブン</t>
    </rPh>
    <phoneticPr fontId="12"/>
  </si>
  <si>
    <t>障害児</t>
    <rPh sb="0" eb="2">
      <t>ショウガイ</t>
    </rPh>
    <rPh sb="2" eb="3">
      <t>ジ</t>
    </rPh>
    <phoneticPr fontId="12"/>
  </si>
  <si>
    <t>区分２</t>
    <rPh sb="0" eb="2">
      <t>クブン</t>
    </rPh>
    <phoneticPr fontId="12"/>
  </si>
  <si>
    <t>区分１</t>
    <rPh sb="0" eb="2">
      <t>クブン</t>
    </rPh>
    <phoneticPr fontId="12"/>
  </si>
  <si>
    <t>重心・医ケア</t>
    <rPh sb="0" eb="1">
      <t>ジュウ</t>
    </rPh>
    <rPh sb="1" eb="2">
      <t>シン</t>
    </rPh>
    <rPh sb="3" eb="4">
      <t>イ</t>
    </rPh>
    <phoneticPr fontId="12"/>
  </si>
  <si>
    <t>１２時間以上</t>
    <rPh sb="2" eb="4">
      <t>ジカン</t>
    </rPh>
    <rPh sb="4" eb="6">
      <t>イジョウ</t>
    </rPh>
    <phoneticPr fontId="12"/>
  </si>
  <si>
    <t>重心・医ケア加算</t>
    <rPh sb="0" eb="1">
      <t>ジュウ</t>
    </rPh>
    <rPh sb="1" eb="2">
      <t>シン</t>
    </rPh>
    <rPh sb="3" eb="4">
      <t>イ</t>
    </rPh>
    <rPh sb="6" eb="8">
      <t>カサン</t>
    </rPh>
    <phoneticPr fontId="12"/>
  </si>
  <si>
    <t>医療的ケア加算</t>
    <rPh sb="0" eb="3">
      <t>イリョウテキ</t>
    </rPh>
    <rPh sb="5" eb="7">
      <t>カサン</t>
    </rPh>
    <phoneticPr fontId="12"/>
  </si>
  <si>
    <t>１日あたり</t>
    <rPh sb="1" eb="2">
      <t>ニチ</t>
    </rPh>
    <phoneticPr fontId="12"/>
  </si>
  <si>
    <t>送迎加算</t>
    <rPh sb="0" eb="2">
      <t>ソウゲイ</t>
    </rPh>
    <rPh sb="2" eb="4">
      <t>カサン</t>
    </rPh>
    <phoneticPr fontId="12"/>
  </si>
  <si>
    <t>１回あたり</t>
    <rPh sb="1" eb="2">
      <t>カイ</t>
    </rPh>
    <phoneticPr fontId="12"/>
  </si>
  <si>
    <t>※R7予算要求時の資料より</t>
    <rPh sb="3" eb="5">
      <t>ヨサン</t>
    </rPh>
    <rPh sb="5" eb="7">
      <t>ヨウキュウ</t>
    </rPh>
    <rPh sb="7" eb="8">
      <t>ジ</t>
    </rPh>
    <rPh sb="9" eb="11">
      <t>シリョウ</t>
    </rPh>
    <phoneticPr fontId="1"/>
  </si>
  <si>
    <t>障害種類</t>
    <rPh sb="0" eb="2">
      <t>ショウガイ</t>
    </rPh>
    <rPh sb="2" eb="4">
      <t>シュルイ</t>
    </rPh>
    <phoneticPr fontId="3"/>
  </si>
  <si>
    <t>プルダウンから選択</t>
    <rPh sb="7" eb="9">
      <t>センタク</t>
    </rPh>
    <phoneticPr fontId="4"/>
  </si>
  <si>
    <t>項番</t>
    <rPh sb="0" eb="2">
      <t>コウバン</t>
    </rPh>
    <phoneticPr fontId="3"/>
  </si>
  <si>
    <t>半角数字2桁まで</t>
    <rPh sb="0" eb="2">
      <t>ハンカク</t>
    </rPh>
    <rPh sb="2" eb="4">
      <t>スウジ</t>
    </rPh>
    <rPh sb="5" eb="6">
      <t>ケタ</t>
    </rPh>
    <phoneticPr fontId="4"/>
  </si>
  <si>
    <t>半角文字1桁</t>
    <rPh sb="0" eb="2">
      <t>ハンカク</t>
    </rPh>
    <rPh sb="2" eb="4">
      <t>モジ</t>
    </rPh>
    <rPh sb="5" eb="6">
      <t>ケタ</t>
    </rPh>
    <phoneticPr fontId="4"/>
  </si>
  <si>
    <t>任意</t>
    <rPh sb="0" eb="2">
      <t>ニンイ</t>
    </rPh>
    <phoneticPr fontId="2"/>
  </si>
  <si>
    <t>氏名</t>
    <rPh sb="0" eb="2">
      <t>シメイ</t>
    </rPh>
    <phoneticPr fontId="3"/>
  </si>
  <si>
    <t>障害種類</t>
    <rPh sb="0" eb="2">
      <t>ショウガイ</t>
    </rPh>
    <rPh sb="2" eb="4">
      <t>シュルイ</t>
    </rPh>
    <phoneticPr fontId="3"/>
  </si>
  <si>
    <t>４時間まで</t>
    <phoneticPr fontId="1"/>
  </si>
  <si>
    <t>４時間から８時間まで</t>
    <phoneticPr fontId="1"/>
  </si>
  <si>
    <t>８時間から１２時間まで</t>
    <phoneticPr fontId="1"/>
  </si>
  <si>
    <t>時間数合計</t>
    <rPh sb="0" eb="3">
      <t>ジカンスウ</t>
    </rPh>
    <rPh sb="3" eb="5">
      <t>ゴウケイ</t>
    </rPh>
    <phoneticPr fontId="2"/>
  </si>
  <si>
    <t>時間範囲</t>
    <rPh sb="0" eb="2">
      <t>ジカン</t>
    </rPh>
    <rPh sb="2" eb="4">
      <t>ハンイ</t>
    </rPh>
    <phoneticPr fontId="2"/>
  </si>
  <si>
    <t>4時間ピッタリも含む</t>
    <rPh sb="1" eb="3">
      <t>ジカン</t>
    </rPh>
    <rPh sb="8" eb="9">
      <t>フク</t>
    </rPh>
    <phoneticPr fontId="1"/>
  </si>
  <si>
    <t>12時間ピッタリも含む</t>
    <rPh sb="2" eb="4">
      <t>ジカン</t>
    </rPh>
    <rPh sb="9" eb="10">
      <t>フク</t>
    </rPh>
    <phoneticPr fontId="1"/>
  </si>
  <si>
    <t>8時間ピッタリも含む</t>
    <rPh sb="1" eb="3">
      <t>ジカン</t>
    </rPh>
    <rPh sb="8" eb="9">
      <t>フク</t>
    </rPh>
    <phoneticPr fontId="1"/>
  </si>
  <si>
    <t>障害支援
区分</t>
    <rPh sb="0" eb="2">
      <t>ショウガイ</t>
    </rPh>
    <rPh sb="2" eb="4">
      <t>シエン</t>
    </rPh>
    <rPh sb="5" eb="7">
      <t>クブン</t>
    </rPh>
    <phoneticPr fontId="3"/>
  </si>
  <si>
    <t>全角文字</t>
    <rPh sb="0" eb="2">
      <t>ゼンカク</t>
    </rPh>
    <rPh sb="2" eb="4">
      <t>モジ</t>
    </rPh>
    <phoneticPr fontId="4"/>
  </si>
  <si>
    <t>半角数字1桁or全角文字</t>
    <rPh sb="0" eb="2">
      <t>ハンカク</t>
    </rPh>
    <rPh sb="2" eb="4">
      <t>スウジ</t>
    </rPh>
    <rPh sb="5" eb="6">
      <t>ケタ</t>
    </rPh>
    <rPh sb="8" eb="10">
      <t>ゼンカク</t>
    </rPh>
    <rPh sb="10" eb="12">
      <t>モジ</t>
    </rPh>
    <phoneticPr fontId="4"/>
  </si>
  <si>
    <t>半角数字10桁</t>
    <rPh sb="0" eb="2">
      <t>ハンカク</t>
    </rPh>
    <rPh sb="2" eb="4">
      <t>スウジ</t>
    </rPh>
    <rPh sb="6" eb="7">
      <t>ケタ</t>
    </rPh>
    <phoneticPr fontId="4"/>
  </si>
  <si>
    <t>送迎
加算</t>
    <rPh sb="0" eb="2">
      <t>ソウゲイ</t>
    </rPh>
    <rPh sb="3" eb="5">
      <t>カサン</t>
    </rPh>
    <phoneticPr fontId="2"/>
  </si>
  <si>
    <t>-</t>
    <phoneticPr fontId="1"/>
  </si>
  <si>
    <t>自動集計</t>
    <rPh sb="0" eb="2">
      <t>ジドウ</t>
    </rPh>
    <rPh sb="2" eb="4">
      <t>シュウケイ</t>
    </rPh>
    <phoneticPr fontId="1"/>
  </si>
  <si>
    <t>地域生活支援事業
受給者番号</t>
    <rPh sb="0" eb="2">
      <t>チイキ</t>
    </rPh>
    <rPh sb="2" eb="4">
      <t>セイカツ</t>
    </rPh>
    <rPh sb="4" eb="6">
      <t>シエン</t>
    </rPh>
    <rPh sb="6" eb="8">
      <t>ジギョウ</t>
    </rPh>
    <rPh sb="9" eb="12">
      <t>ジュキュウシャ</t>
    </rPh>
    <rPh sb="12" eb="14">
      <t>バンゴウ</t>
    </rPh>
    <phoneticPr fontId="3"/>
  </si>
  <si>
    <t>算定単位数
合計</t>
    <rPh sb="0" eb="2">
      <t>サンテイ</t>
    </rPh>
    <rPh sb="2" eb="5">
      <t>タンイスウ</t>
    </rPh>
    <rPh sb="6" eb="8">
      <t>ゴウケイ</t>
    </rPh>
    <phoneticPr fontId="3"/>
  </si>
  <si>
    <r>
      <t xml:space="preserve">区請求額
</t>
    </r>
    <r>
      <rPr>
        <sz val="6"/>
        <color theme="1"/>
        <rFont val="BIZ UDゴシック"/>
        <family val="3"/>
        <charset val="128"/>
      </rPr>
      <t>(総費用額ー利用者負担額)</t>
    </r>
    <rPh sb="0" eb="1">
      <t>ク</t>
    </rPh>
    <rPh sb="1" eb="3">
      <t>セイキュウ</t>
    </rPh>
    <rPh sb="3" eb="4">
      <t>ガク</t>
    </rPh>
    <rPh sb="6" eb="9">
      <t>ソウヒヨウ</t>
    </rPh>
    <rPh sb="9" eb="10">
      <t>ガク</t>
    </rPh>
    <rPh sb="11" eb="14">
      <t>リヨウシャ</t>
    </rPh>
    <rPh sb="14" eb="16">
      <t>フタン</t>
    </rPh>
    <rPh sb="16" eb="17">
      <t>ガク</t>
    </rPh>
    <phoneticPr fontId="3"/>
  </si>
  <si>
    <t>医療的
ケア加算</t>
    <phoneticPr fontId="1"/>
  </si>
  <si>
    <t>算定単位数</t>
    <rPh sb="0" eb="2">
      <t>サンテイ</t>
    </rPh>
    <rPh sb="2" eb="5">
      <t>タンイスウ</t>
    </rPh>
    <phoneticPr fontId="1"/>
  </si>
  <si>
    <t>台東区　日中一時支援事業　請求明細書</t>
    <rPh sb="0" eb="3">
      <t>タイトウク</t>
    </rPh>
    <rPh sb="13" eb="15">
      <t>セイキュウ</t>
    </rPh>
    <phoneticPr fontId="1"/>
  </si>
  <si>
    <t>入力例</t>
    <phoneticPr fontId="2"/>
  </si>
  <si>
    <t>台東　太郎</t>
    <rPh sb="0" eb="2">
      <t>タイトウ</t>
    </rPh>
    <rPh sb="3" eb="5">
      <t>タロウ</t>
    </rPh>
    <phoneticPr fontId="2"/>
  </si>
  <si>
    <t>重心・医ケア</t>
    <phoneticPr fontId="2"/>
  </si>
  <si>
    <t>-</t>
    <phoneticPr fontId="2"/>
  </si>
  <si>
    <t>単価</t>
    <rPh sb="0" eb="2">
      <t>タンカ</t>
    </rPh>
    <phoneticPr fontId="3"/>
  </si>
  <si>
    <t>総費用額</t>
    <rPh sb="0" eb="3">
      <t>ソウヒヨウ</t>
    </rPh>
    <rPh sb="3" eb="4">
      <t>ガク</t>
    </rPh>
    <phoneticPr fontId="1"/>
  </si>
  <si>
    <t>加算</t>
    <rPh sb="0" eb="2">
      <t>カサン</t>
    </rPh>
    <phoneticPr fontId="1"/>
  </si>
  <si>
    <t>送迎加算
単位数合計</t>
    <rPh sb="0" eb="2">
      <t>ソウゲイ</t>
    </rPh>
    <rPh sb="2" eb="4">
      <t>カサン</t>
    </rPh>
    <rPh sb="5" eb="8">
      <t>タンイスウ</t>
    </rPh>
    <rPh sb="8" eb="10">
      <t>ゴウケイ</t>
    </rPh>
    <phoneticPr fontId="1"/>
  </si>
  <si>
    <t>医療的ケア加算
単位数合計</t>
    <rPh sb="0" eb="3">
      <t>イリョウテキ</t>
    </rPh>
    <rPh sb="5" eb="7">
      <t>カサン</t>
    </rPh>
    <phoneticPr fontId="1"/>
  </si>
  <si>
    <t>加算合計額</t>
    <rPh sb="0" eb="2">
      <t>カサン</t>
    </rPh>
    <rPh sb="2" eb="4">
      <t>ゴウケイ</t>
    </rPh>
    <rPh sb="4" eb="5">
      <t>ガク</t>
    </rPh>
    <phoneticPr fontId="1"/>
  </si>
  <si>
    <t>基本報酬</t>
    <rPh sb="0" eb="2">
      <t>キホン</t>
    </rPh>
    <rPh sb="2" eb="4">
      <t>ホウシュウ</t>
    </rPh>
    <phoneticPr fontId="3"/>
  </si>
  <si>
    <t>単位数合計×単価</t>
    <rPh sb="0" eb="2">
      <t>タンイ</t>
    </rPh>
    <rPh sb="2" eb="3">
      <t>カズ</t>
    </rPh>
    <rPh sb="3" eb="5">
      <t>ゴウケイ</t>
    </rPh>
    <rPh sb="6" eb="8">
      <t>タンカ</t>
    </rPh>
    <phoneticPr fontId="1"/>
  </si>
  <si>
    <t>開始時間（から）</t>
    <rPh sb="0" eb="2">
      <t>カイシ</t>
    </rPh>
    <rPh sb="2" eb="4">
      <t>ジカン</t>
    </rPh>
    <phoneticPr fontId="1"/>
  </si>
  <si>
    <t>終了時間（まで）</t>
    <rPh sb="0" eb="2">
      <t>シュウリョウ</t>
    </rPh>
    <rPh sb="2" eb="4">
      <t>ジカン</t>
    </rPh>
    <phoneticPr fontId="1"/>
  </si>
  <si>
    <t>利用時間</t>
    <rPh sb="0" eb="2">
      <t>リヨウ</t>
    </rPh>
    <rPh sb="2" eb="4">
      <t>ジカン</t>
    </rPh>
    <phoneticPr fontId="1"/>
  </si>
  <si>
    <t>備考</t>
    <rPh sb="0" eb="2">
      <t>ビコウ</t>
    </rPh>
    <phoneticPr fontId="1"/>
  </si>
  <si>
    <t>120×回数</t>
    <rPh sb="4" eb="6">
      <t>カイスウ</t>
    </rPh>
    <phoneticPr fontId="3"/>
  </si>
  <si>
    <t>186×回数</t>
    <rPh sb="4" eb="6">
      <t>カイスウ</t>
    </rPh>
    <phoneticPr fontId="3"/>
  </si>
  <si>
    <t>事業者名</t>
    <rPh sb="0" eb="3">
      <t>ジギョウシャ</t>
    </rPh>
    <rPh sb="3" eb="4">
      <t>メイ</t>
    </rPh>
    <phoneticPr fontId="3"/>
  </si>
  <si>
    <t>事業者番号</t>
    <rPh sb="0" eb="3">
      <t>ジギョウシャ</t>
    </rPh>
    <rPh sb="3" eb="5">
      <t>バンゴウ</t>
    </rPh>
    <phoneticPr fontId="3"/>
  </si>
  <si>
    <t>特別区</t>
    <rPh sb="0" eb="3">
      <t>トクベツク</t>
    </rPh>
    <phoneticPr fontId="1"/>
  </si>
  <si>
    <t>単位数の単価</t>
    <rPh sb="0" eb="3">
      <t>タンイスウ</t>
    </rPh>
    <rPh sb="4" eb="6">
      <t>タンカ</t>
    </rPh>
    <phoneticPr fontId="1"/>
  </si>
  <si>
    <t>地域区分</t>
    <rPh sb="0" eb="2">
      <t>チイキ</t>
    </rPh>
    <rPh sb="2" eb="4">
      <t>クブン</t>
    </rPh>
    <phoneticPr fontId="3"/>
  </si>
  <si>
    <t>地域区分</t>
    <rPh sb="0" eb="2">
      <t>チイキ</t>
    </rPh>
    <rPh sb="2" eb="4">
      <t>クブン</t>
    </rPh>
    <phoneticPr fontId="1"/>
  </si>
  <si>
    <t>時間数変換</t>
    <rPh sb="0" eb="3">
      <t>ジカンスウ</t>
    </rPh>
    <rPh sb="3" eb="5">
      <t>ヘンカン</t>
    </rPh>
    <phoneticPr fontId="1"/>
  </si>
  <si>
    <t>一単位の単価</t>
    <rPh sb="0" eb="1">
      <t>イチ</t>
    </rPh>
    <rPh sb="1" eb="3">
      <t>タンイ</t>
    </rPh>
    <rPh sb="4" eb="6">
      <t>タンカ</t>
    </rPh>
    <phoneticPr fontId="1"/>
  </si>
  <si>
    <t>二級地</t>
    <rPh sb="0" eb="1">
      <t>ニ</t>
    </rPh>
    <phoneticPr fontId="1"/>
  </si>
  <si>
    <t>三級地</t>
    <rPh sb="0" eb="1">
      <t>サン</t>
    </rPh>
    <phoneticPr fontId="1"/>
  </si>
  <si>
    <t>四級地</t>
    <rPh sb="0" eb="1">
      <t>ヨン</t>
    </rPh>
    <phoneticPr fontId="1"/>
  </si>
  <si>
    <t>五級地</t>
    <rPh sb="0" eb="1">
      <t>ゴ</t>
    </rPh>
    <phoneticPr fontId="1"/>
  </si>
  <si>
    <t>六級地</t>
    <rPh sb="0" eb="1">
      <t>ロク</t>
    </rPh>
    <phoneticPr fontId="1"/>
  </si>
  <si>
    <t>七級地</t>
    <rPh sb="0" eb="1">
      <t>ナナ</t>
    </rPh>
    <phoneticPr fontId="1"/>
  </si>
  <si>
    <t>その他</t>
    <rPh sb="2" eb="3">
      <t>タ</t>
    </rPh>
    <phoneticPr fontId="1"/>
  </si>
  <si>
    <t>半角数字</t>
    <rPh sb="0" eb="2">
      <t>ハンカク</t>
    </rPh>
    <rPh sb="2" eb="4">
      <t>スウジ</t>
    </rPh>
    <phoneticPr fontId="3"/>
  </si>
  <si>
    <t>請求金額</t>
    <rPh sb="0" eb="2">
      <t>セイキュウ</t>
    </rPh>
    <rPh sb="2" eb="4">
      <t>キンガク</t>
    </rPh>
    <phoneticPr fontId="3"/>
  </si>
  <si>
    <t>入力が必要なセル（水色セル）</t>
    <rPh sb="0" eb="2">
      <t>ニュウリョク</t>
    </rPh>
    <rPh sb="3" eb="5">
      <t>ヒツヨウ</t>
    </rPh>
    <rPh sb="9" eb="11">
      <t>ミズイロ</t>
    </rPh>
    <phoneticPr fontId="3"/>
  </si>
  <si>
    <r>
      <t xml:space="preserve">利用者負担額
</t>
    </r>
    <r>
      <rPr>
        <sz val="9"/>
        <color rgb="FFFF0000"/>
        <rFont val="BIZ UDゴシック"/>
        <family val="3"/>
        <charset val="128"/>
      </rPr>
      <t>※上限管理注意※</t>
    </r>
    <rPh sb="8" eb="10">
      <t>ジョウゲン</t>
    </rPh>
    <rPh sb="10" eb="12">
      <t>カンリ</t>
    </rPh>
    <rPh sb="12" eb="14">
      <t>チュウイ</t>
    </rPh>
    <phoneticPr fontId="1"/>
  </si>
  <si>
    <t>加算単位数計×単価</t>
    <rPh sb="0" eb="2">
      <t>カサン</t>
    </rPh>
    <rPh sb="2" eb="4">
      <t>タンイ</t>
    </rPh>
    <rPh sb="4" eb="5">
      <t>カズ</t>
    </rPh>
    <rPh sb="5" eb="6">
      <t>ケイ</t>
    </rPh>
    <rPh sb="7" eb="9">
      <t>タンカ</t>
    </rPh>
    <phoneticPr fontId="1"/>
  </si>
  <si>
    <r>
      <rPr>
        <b/>
        <sz val="12"/>
        <color theme="1"/>
        <rFont val="BIZ UDゴシック"/>
        <family val="3"/>
        <charset val="128"/>
      </rPr>
      <t>受給者情報</t>
    </r>
    <r>
      <rPr>
        <sz val="10"/>
        <color theme="1"/>
        <rFont val="BIZ UDゴシック"/>
        <family val="3"/>
        <charset val="128"/>
      </rPr>
      <t>　　※水色セルへ地域生活支援事業受給者証情報を入力</t>
    </r>
    <rPh sb="0" eb="3">
      <t>ジュキュウシャ</t>
    </rPh>
    <rPh sb="3" eb="5">
      <t>ジョウホウ</t>
    </rPh>
    <rPh sb="8" eb="10">
      <t>ミズイロ</t>
    </rPh>
    <rPh sb="13" eb="15">
      <t>チイキ</t>
    </rPh>
    <rPh sb="15" eb="17">
      <t>セイカツ</t>
    </rPh>
    <rPh sb="17" eb="19">
      <t>シエン</t>
    </rPh>
    <rPh sb="19" eb="21">
      <t>ジギョウ</t>
    </rPh>
    <phoneticPr fontId="3"/>
  </si>
  <si>
    <t>１２時間以上</t>
    <rPh sb="4" eb="6">
      <t>イジョウ</t>
    </rPh>
    <phoneticPr fontId="1"/>
  </si>
  <si>
    <t>算定単位数</t>
    <rPh sb="0" eb="2">
      <t>サンテイ</t>
    </rPh>
    <rPh sb="2" eb="5">
      <t>タンイスウ</t>
    </rPh>
    <phoneticPr fontId="12"/>
  </si>
  <si>
    <t>基本単位数</t>
    <rPh sb="0" eb="2">
      <t>キホン</t>
    </rPh>
    <rPh sb="2" eb="4">
      <t>タンイ</t>
    </rPh>
    <rPh sb="4" eb="5">
      <t>スウ</t>
    </rPh>
    <phoneticPr fontId="12"/>
  </si>
  <si>
    <t>障害支援区分コード</t>
    <rPh sb="0" eb="2">
      <t>ショウガイ</t>
    </rPh>
    <rPh sb="2" eb="4">
      <t>シエン</t>
    </rPh>
    <rPh sb="4" eb="6">
      <t>クブン</t>
    </rPh>
    <phoneticPr fontId="1"/>
  </si>
  <si>
    <t>障害支援区分</t>
    <rPh sb="0" eb="2">
      <t>ショウガイ</t>
    </rPh>
    <rPh sb="2" eb="4">
      <t>シエン</t>
    </rPh>
    <rPh sb="4" eb="6">
      <t>クブン</t>
    </rPh>
    <phoneticPr fontId="12"/>
  </si>
  <si>
    <t>半角文字4桁（HH:MM）</t>
    <rPh sb="0" eb="2">
      <t>ハンカク</t>
    </rPh>
    <rPh sb="2" eb="4">
      <t>モジ</t>
    </rPh>
    <rPh sb="5" eb="6">
      <t>ケタ</t>
    </rPh>
    <phoneticPr fontId="2"/>
  </si>
  <si>
    <t>障害種類</t>
    <rPh sb="0" eb="2">
      <t>ショウガイ</t>
    </rPh>
    <rPh sb="2" eb="4">
      <t>シュルイ</t>
    </rPh>
    <phoneticPr fontId="1"/>
  </si>
  <si>
    <t>障害種類</t>
    <phoneticPr fontId="1"/>
  </si>
  <si>
    <t>重心・医ケア</t>
    <phoneticPr fontId="1"/>
  </si>
  <si>
    <t>障害者</t>
    <phoneticPr fontId="1"/>
  </si>
  <si>
    <t>障害児</t>
  </si>
  <si>
    <t>全角・半角</t>
    <rPh sb="0" eb="2">
      <t>ゼンカク</t>
    </rPh>
    <rPh sb="3" eb="5">
      <t>ハンカク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</si>
</sst>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F400]h:mm:ss\ AM/PM"/>
  </numFmts>
  <fonts count="31">
    <font>
      <sz val="11"/>
      <color theme="1"/>
      <name val="Yu Gothic"/>
      <family val="2"/>
      <scheme val="minor"/>
    </font>
    <font>
      <sz val="6"/>
      <name val="Yu Gothic"/>
      <family val="3"/>
      <charset val="128"/>
      <scheme val="minor"/>
    </font>
    <font>
      <i/>
      <sz val="10"/>
      <color rgb="FF7F7F7F"/>
      <name val="ＭＳ Ｐゴシック"/>
      <family val="2"/>
      <charset val="128"/>
    </font>
    <font>
      <sz val="6"/>
      <name val="ＭＳ Ｐゴシック"/>
      <family val="3"/>
      <charset val="128"/>
    </font>
    <font>
      <sz val="11"/>
      <name val="ＭＳ Ｐゴシック"/>
      <family val="3"/>
      <charset val="128"/>
    </font>
    <font>
      <sz val="11"/>
      <color theme="1"/>
      <name val="BIZ UDゴシック"/>
      <family val="3"/>
      <charset val="128"/>
    </font>
    <font>
      <sz val="10.5"/>
      <name val="BIZ UDゴシック"/>
      <family val="3"/>
      <charset val="128"/>
    </font>
    <font>
      <sz val="11"/>
      <name val="BIZ UDゴシック"/>
      <family val="3"/>
      <charset val="128"/>
    </font>
    <font>
      <sz val="10"/>
      <color theme="1"/>
      <name val="BIZ UDゴシック"/>
      <family val="3"/>
      <charset val="128"/>
    </font>
    <font>
      <sz val="10.5"/>
      <color theme="1"/>
      <name val="BIZ UDゴシック"/>
      <family val="3"/>
      <charset val="128"/>
    </font>
    <font>
      <sz val="11"/>
      <color theme="1"/>
      <name val="BIZ UDゴシック"/>
      <family val="2"/>
      <charset val="128"/>
    </font>
    <font>
      <sz val="11"/>
      <color theme="1"/>
      <name val="UD デジタル 教科書体 N-B"/>
      <family val="1"/>
      <charset val="128"/>
    </font>
    <font>
      <sz val="6"/>
      <name val="BIZ UDゴシック"/>
      <family val="2"/>
      <charset val="128"/>
    </font>
    <font>
      <sz val="10"/>
      <name val="BIZ UDゴシック"/>
      <family val="3"/>
      <charset val="128"/>
    </font>
    <font>
      <sz val="11"/>
      <color theme="1"/>
      <name val="Yu Gothic"/>
      <family val="2"/>
      <scheme val="minor"/>
    </font>
    <font>
      <sz val="9"/>
      <color indexed="81"/>
      <name val="MS P ゴシック"/>
      <family val="3"/>
      <charset val="128"/>
    </font>
    <font>
      <b/>
      <sz val="9"/>
      <color indexed="81"/>
      <name val="MS P ゴシック"/>
      <family val="3"/>
      <charset val="128"/>
    </font>
    <font>
      <sz val="9"/>
      <color theme="1"/>
      <name val="BIZ UDゴシック"/>
      <family val="3"/>
      <charset val="128"/>
    </font>
    <font>
      <sz val="6"/>
      <color theme="1"/>
      <name val="BIZ UDゴシック"/>
      <family val="3"/>
      <charset val="128"/>
    </font>
    <font>
      <sz val="7"/>
      <color theme="1"/>
      <name val="BIZ UDゴシック"/>
      <family val="3"/>
      <charset val="128"/>
    </font>
    <font>
      <sz val="11"/>
      <color rgb="FFFF0000"/>
      <name val="BIZ UDゴシック"/>
      <family val="3"/>
      <charset val="128"/>
    </font>
    <font>
      <b/>
      <sz val="11"/>
      <color theme="1"/>
      <name val="BIZ UDゴシック"/>
      <family val="3"/>
      <charset val="128"/>
    </font>
    <font>
      <sz val="14"/>
      <color theme="1"/>
      <name val="BIZ UDゴシック"/>
      <family val="3"/>
      <charset val="128"/>
    </font>
    <font>
      <sz val="9"/>
      <name val="BIZ UDゴシック"/>
      <family val="3"/>
      <charset val="128"/>
    </font>
    <font>
      <sz val="10"/>
      <color theme="1"/>
      <name val="Yu Gothic"/>
      <family val="2"/>
      <scheme val="minor"/>
    </font>
    <font>
      <sz val="9"/>
      <color theme="1"/>
      <name val="Yu Gothic"/>
      <family val="2"/>
      <scheme val="minor"/>
    </font>
    <font>
      <sz val="7.5"/>
      <color theme="1"/>
      <name val="BIZ UDゴシック"/>
      <family val="3"/>
      <charset val="128"/>
    </font>
    <font>
      <b/>
      <sz val="10"/>
      <color theme="1"/>
      <name val="BIZ UDゴシック"/>
      <family val="3"/>
      <charset val="128"/>
    </font>
    <font>
      <b/>
      <sz val="10"/>
      <color theme="1"/>
      <name val="Yu Gothic"/>
      <family val="2"/>
      <scheme val="minor"/>
    </font>
    <font>
      <sz val="9"/>
      <color rgb="FFFF0000"/>
      <name val="BIZ UDゴシック"/>
      <family val="3"/>
      <charset val="128"/>
    </font>
    <font>
      <b/>
      <sz val="12"/>
      <color theme="1"/>
      <name val="BIZ UDゴシック"/>
      <family val="3"/>
      <charset val="128"/>
    </font>
  </fonts>
  <fills count="16">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bgColor indexed="64"/>
      </patternFill>
    </fill>
    <fill>
      <patternFill patternType="solid">
        <fgColor rgb="FF92D050"/>
        <bgColor indexed="64"/>
      </patternFill>
    </fill>
    <fill>
      <patternFill patternType="solid">
        <fgColor rgb="FF00FF99"/>
        <bgColor indexed="64"/>
      </patternFill>
    </fill>
    <fill>
      <patternFill patternType="solid">
        <fgColor theme="4" tint="0.79998168889431442"/>
        <bgColor indexed="64"/>
      </patternFill>
    </fill>
    <fill>
      <patternFill patternType="solid">
        <fgColor rgb="FFFFFF66"/>
        <bgColor indexed="64"/>
      </patternFill>
    </fill>
    <fill>
      <patternFill patternType="solid">
        <fgColor theme="0" tint="-0.3499862666707357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s>
  <cellStyleXfs count="4">
    <xf numFmtId="0" fontId="0" fillId="0" borderId="0"/>
    <xf numFmtId="0" fontId="4" fillId="0" borderId="0"/>
    <xf numFmtId="0" fontId="10" fillId="0" borderId="0">
      <alignment vertical="center"/>
    </xf>
    <xf numFmtId="38" fontId="14" fillId="0" borderId="0" applyFont="0" applyFill="0" applyBorder="0" applyAlignment="0" applyProtection="0">
      <alignment vertical="center"/>
    </xf>
  </cellStyleXfs>
  <cellXfs count="163">
    <xf numFmtId="0" fontId="0" fillId="0" borderId="0" xfId="0"/>
    <xf numFmtId="0" fontId="5" fillId="2" borderId="1" xfId="0" applyFon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0" fontId="5" fillId="3" borderId="1" xfId="0" applyFont="1" applyFill="1" applyBorder="1" applyAlignment="1">
      <alignment horizontal="center" vertical="center" shrinkToFit="1"/>
    </xf>
    <xf numFmtId="49" fontId="5" fillId="3" borderId="1" xfId="0" applyNumberFormat="1" applyFont="1" applyFill="1" applyBorder="1" applyAlignment="1">
      <alignment horizontal="center" vertical="center" shrinkToFit="1"/>
    </xf>
    <xf numFmtId="176" fontId="5" fillId="3" borderId="1" xfId="0" applyNumberFormat="1" applyFont="1" applyFill="1" applyBorder="1" applyAlignment="1">
      <alignment horizontal="center" vertical="center" shrinkToFit="1"/>
    </xf>
    <xf numFmtId="0" fontId="5" fillId="4" borderId="1" xfId="0" applyFont="1" applyFill="1" applyBorder="1" applyAlignment="1" applyProtection="1">
      <alignment horizontal="center" vertical="center" shrinkToFit="1"/>
      <protection locked="0"/>
    </xf>
    <xf numFmtId="0" fontId="5" fillId="5" borderId="1" xfId="0" applyFont="1" applyFill="1" applyBorder="1" applyAlignment="1">
      <alignment horizontal="center" vertical="center" shrinkToFit="1"/>
    </xf>
    <xf numFmtId="0" fontId="7" fillId="0" borderId="2" xfId="1" applyFont="1" applyBorder="1" applyAlignment="1">
      <alignment horizontal="center" vertical="center" shrinkToFit="1"/>
    </xf>
    <xf numFmtId="0" fontId="5" fillId="0" borderId="1" xfId="0" applyFont="1" applyBorder="1" applyAlignment="1">
      <alignment horizontal="center" vertical="center"/>
    </xf>
    <xf numFmtId="0" fontId="5" fillId="0" borderId="0" xfId="0" applyFont="1"/>
    <xf numFmtId="0" fontId="5" fillId="0" borderId="1" xfId="0" applyFont="1" applyBorder="1"/>
    <xf numFmtId="0" fontId="11" fillId="0" borderId="0" xfId="2" applyFont="1">
      <alignment vertical="center"/>
    </xf>
    <xf numFmtId="0" fontId="5" fillId="0" borderId="0" xfId="2" applyFont="1">
      <alignment vertical="center"/>
    </xf>
    <xf numFmtId="0" fontId="6" fillId="8" borderId="4" xfId="2" applyFont="1" applyFill="1" applyBorder="1" applyAlignment="1">
      <alignment horizontal="center" vertical="center" wrapText="1"/>
    </xf>
    <xf numFmtId="0" fontId="5" fillId="0" borderId="9" xfId="2" applyFont="1" applyBorder="1">
      <alignment vertical="center"/>
    </xf>
    <xf numFmtId="0" fontId="7" fillId="8" borderId="10" xfId="2" applyFont="1" applyFill="1" applyBorder="1">
      <alignment vertical="center"/>
    </xf>
    <xf numFmtId="0" fontId="5" fillId="0" borderId="13" xfId="2" applyFont="1" applyBorder="1">
      <alignment vertical="center"/>
    </xf>
    <xf numFmtId="0" fontId="7" fillId="8" borderId="14" xfId="2" applyFont="1" applyFill="1" applyBorder="1">
      <alignment vertical="center"/>
    </xf>
    <xf numFmtId="177" fontId="5" fillId="0" borderId="1" xfId="2" applyNumberFormat="1" applyFont="1" applyBorder="1">
      <alignment vertical="center"/>
    </xf>
    <xf numFmtId="0" fontId="7" fillId="8" borderId="20" xfId="2" applyFont="1" applyFill="1" applyBorder="1">
      <alignment vertical="center"/>
    </xf>
    <xf numFmtId="0" fontId="5" fillId="0" borderId="1" xfId="2" applyFont="1" applyBorder="1">
      <alignment vertical="center"/>
    </xf>
    <xf numFmtId="0" fontId="5" fillId="0" borderId="0" xfId="0" applyFont="1" applyAlignment="1">
      <alignment horizontal="center"/>
    </xf>
    <xf numFmtId="0" fontId="5" fillId="10" borderId="1" xfId="0" applyFont="1" applyFill="1" applyBorder="1" applyAlignment="1">
      <alignment horizontal="center" vertical="center" shrinkToFit="1"/>
    </xf>
    <xf numFmtId="0" fontId="5" fillId="11" borderId="1" xfId="0" applyFont="1" applyFill="1" applyBorder="1" applyAlignment="1">
      <alignment horizontal="center" vertical="center" shrinkToFit="1"/>
    </xf>
    <xf numFmtId="0" fontId="7" fillId="0" borderId="1" xfId="1" applyNumberFormat="1" applyFont="1" applyBorder="1" applyAlignment="1">
      <alignment horizontal="center" vertical="center" shrinkToFit="1"/>
    </xf>
    <xf numFmtId="0" fontId="5" fillId="10" borderId="1" xfId="0" applyNumberFormat="1" applyFont="1" applyFill="1" applyBorder="1" applyAlignment="1">
      <alignment horizontal="center" vertical="center" shrinkToFit="1"/>
    </xf>
    <xf numFmtId="0" fontId="5" fillId="3" borderId="1" xfId="0" applyNumberFormat="1" applyFont="1" applyFill="1" applyBorder="1" applyAlignment="1">
      <alignment horizontal="center" vertical="center" shrinkToFit="1"/>
    </xf>
    <xf numFmtId="0" fontId="5" fillId="4" borderId="1" xfId="0" applyNumberFormat="1" applyFont="1" applyFill="1" applyBorder="1" applyAlignment="1" applyProtection="1">
      <alignment horizontal="center" vertical="center" shrinkToFit="1"/>
      <protection locked="0"/>
    </xf>
    <xf numFmtId="0" fontId="6" fillId="5" borderId="1" xfId="0" applyNumberFormat="1" applyFont="1" applyFill="1" applyBorder="1" applyAlignment="1">
      <alignment horizontal="center" vertical="center" shrinkToFit="1"/>
    </xf>
    <xf numFmtId="0" fontId="0" fillId="0" borderId="0" xfId="0" applyNumberFormat="1"/>
    <xf numFmtId="20" fontId="7" fillId="0" borderId="1" xfId="1" applyNumberFormat="1" applyFont="1" applyBorder="1" applyAlignment="1">
      <alignment horizontal="center" vertical="center" shrinkToFit="1"/>
    </xf>
    <xf numFmtId="0" fontId="5" fillId="5" borderId="1" xfId="0" applyNumberFormat="1" applyFont="1" applyFill="1" applyBorder="1" applyAlignment="1">
      <alignment horizontal="center" vertical="center" shrinkToFit="1"/>
    </xf>
    <xf numFmtId="0" fontId="5" fillId="0" borderId="1" xfId="2" applyFont="1" applyBorder="1" applyAlignment="1">
      <alignment vertical="center"/>
    </xf>
    <xf numFmtId="0" fontId="5" fillId="0" borderId="1" xfId="0" applyFont="1" applyBorder="1" applyAlignment="1">
      <alignment wrapText="1"/>
    </xf>
    <xf numFmtId="0" fontId="5" fillId="0" borderId="2" xfId="0" applyFont="1" applyBorder="1" applyAlignment="1">
      <alignment wrapText="1"/>
    </xf>
    <xf numFmtId="0" fontId="5" fillId="0" borderId="2" xfId="0" applyFont="1" applyBorder="1"/>
    <xf numFmtId="0" fontId="5" fillId="0" borderId="18" xfId="0" applyFont="1" applyBorder="1"/>
    <xf numFmtId="0" fontId="5" fillId="0" borderId="22" xfId="2" applyFont="1" applyBorder="1" applyAlignment="1">
      <alignment vertical="center"/>
    </xf>
    <xf numFmtId="0" fontId="5" fillId="0" borderId="2" xfId="2" applyFont="1" applyBorder="1" applyAlignment="1">
      <alignment vertical="center"/>
    </xf>
    <xf numFmtId="0" fontId="5" fillId="0" borderId="18" xfId="0" applyFont="1" applyBorder="1" applyAlignment="1">
      <alignment wrapText="1"/>
    </xf>
    <xf numFmtId="0" fontId="5" fillId="0" borderId="18" xfId="2" applyFont="1" applyBorder="1" applyAlignment="1">
      <alignment vertical="center"/>
    </xf>
    <xf numFmtId="0" fontId="5" fillId="0" borderId="23" xfId="2" applyFont="1" applyBorder="1">
      <alignment vertical="center"/>
    </xf>
    <xf numFmtId="0" fontId="7" fillId="8" borderId="24" xfId="2" applyFont="1" applyFill="1" applyBorder="1">
      <alignment vertical="center"/>
    </xf>
    <xf numFmtId="0" fontId="5" fillId="0" borderId="19" xfId="2" applyFont="1" applyBorder="1">
      <alignment vertical="center"/>
    </xf>
    <xf numFmtId="0" fontId="7" fillId="7" borderId="1" xfId="1" applyFont="1" applyFill="1" applyBorder="1" applyAlignment="1">
      <alignment horizontal="center" vertical="center" shrinkToFit="1"/>
    </xf>
    <xf numFmtId="0" fontId="5" fillId="2" borderId="1" xfId="0" applyNumberFormat="1" applyFont="1" applyFill="1" applyBorder="1" applyAlignment="1">
      <alignment horizontal="center" vertical="center" shrinkToFit="1"/>
    </xf>
    <xf numFmtId="0" fontId="5" fillId="4" borderId="1" xfId="0" applyNumberFormat="1" applyFont="1" applyFill="1" applyBorder="1" applyAlignment="1">
      <alignment horizontal="center" vertical="center" shrinkToFit="1"/>
    </xf>
    <xf numFmtId="0" fontId="5" fillId="0" borderId="0" xfId="0" applyFont="1" applyAlignment="1">
      <alignment horizontal="right"/>
    </xf>
    <xf numFmtId="0" fontId="5" fillId="10" borderId="1" xfId="0" applyFont="1" applyFill="1" applyBorder="1" applyAlignment="1">
      <alignment horizontal="center" vertical="center" wrapText="1" shrinkToFit="1"/>
    </xf>
    <xf numFmtId="0" fontId="5" fillId="10" borderId="1" xfId="0" applyNumberFormat="1" applyFont="1" applyFill="1" applyBorder="1" applyAlignment="1">
      <alignment horizontal="center" vertical="center" wrapText="1" shrinkToFit="1"/>
    </xf>
    <xf numFmtId="0" fontId="5" fillId="0" borderId="19" xfId="2" applyFont="1" applyBorder="1" applyAlignment="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3" xfId="0" applyFont="1" applyBorder="1" applyAlignment="1">
      <alignment horizontal="center" vertical="center"/>
    </xf>
    <xf numFmtId="0" fontId="5" fillId="0" borderId="0" xfId="0" applyFont="1" applyAlignment="1">
      <alignment vertical="center"/>
    </xf>
    <xf numFmtId="0" fontId="8" fillId="0" borderId="1" xfId="0" applyFont="1" applyBorder="1" applyAlignment="1">
      <alignment horizontal="center" vertical="center" wrapText="1"/>
    </xf>
    <xf numFmtId="0" fontId="21" fillId="4" borderId="1" xfId="0" applyFont="1" applyFill="1" applyBorder="1" applyAlignment="1" applyProtection="1">
      <alignment horizontal="center" vertical="center" shrinkToFit="1"/>
      <protection locked="0"/>
    </xf>
    <xf numFmtId="49" fontId="21" fillId="4" borderId="1" xfId="0" applyNumberFormat="1" applyFont="1" applyFill="1" applyBorder="1" applyAlignment="1" applyProtection="1">
      <alignment horizontal="center" vertical="center" shrinkToFit="1"/>
      <protection locked="0"/>
    </xf>
    <xf numFmtId="0" fontId="22" fillId="0" borderId="0" xfId="0" applyFont="1" applyAlignment="1">
      <alignment horizontal="left"/>
    </xf>
    <xf numFmtId="0" fontId="8" fillId="5" borderId="1" xfId="0" applyNumberFormat="1"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12" borderId="16" xfId="0" applyFont="1" applyFill="1" applyBorder="1" applyAlignment="1">
      <alignment horizontal="center" vertical="center"/>
    </xf>
    <xf numFmtId="0" fontId="8" fillId="5" borderId="13" xfId="0" applyNumberFormat="1" applyFont="1" applyFill="1" applyBorder="1" applyAlignment="1">
      <alignment horizontal="center" vertical="center" shrinkToFit="1"/>
    </xf>
    <xf numFmtId="0" fontId="8" fillId="5" borderId="12" xfId="0" applyNumberFormat="1" applyFont="1" applyFill="1" applyBorder="1" applyAlignment="1">
      <alignment horizontal="center" vertical="center" shrinkToFit="1"/>
    </xf>
    <xf numFmtId="0" fontId="9" fillId="12" borderId="34" xfId="0" applyFont="1" applyFill="1" applyBorder="1" applyAlignment="1">
      <alignment horizontal="center" vertical="center"/>
    </xf>
    <xf numFmtId="0" fontId="8" fillId="5" borderId="34" xfId="0" applyNumberFormat="1" applyFont="1" applyFill="1" applyBorder="1" applyAlignment="1">
      <alignment horizontal="center" vertical="center" shrinkToFit="1"/>
    </xf>
    <xf numFmtId="0" fontId="23" fillId="14" borderId="1" xfId="0" applyFont="1" applyFill="1" applyBorder="1" applyAlignment="1" applyProtection="1">
      <alignment horizontal="center" vertical="center" wrapText="1"/>
      <protection locked="0"/>
    </xf>
    <xf numFmtId="0" fontId="8" fillId="13" borderId="37" xfId="0" applyFont="1" applyFill="1" applyBorder="1" applyAlignment="1">
      <alignment horizontal="center" vertical="center" wrapText="1"/>
    </xf>
    <xf numFmtId="0" fontId="9" fillId="15" borderId="3" xfId="2" applyFont="1" applyFill="1" applyBorder="1" applyAlignment="1">
      <alignment horizontal="center" vertical="center" wrapText="1"/>
    </xf>
    <xf numFmtId="0" fontId="9" fillId="15" borderId="6" xfId="2" applyFont="1" applyFill="1" applyBorder="1" applyAlignment="1">
      <alignment horizontal="center" vertical="center" wrapText="1"/>
    </xf>
    <xf numFmtId="177" fontId="5" fillId="15" borderId="8" xfId="2" applyNumberFormat="1" applyFont="1" applyFill="1" applyBorder="1">
      <alignment vertical="center"/>
    </xf>
    <xf numFmtId="177" fontId="5" fillId="15" borderId="11" xfId="2" applyNumberFormat="1" applyFont="1" applyFill="1" applyBorder="1">
      <alignment vertical="center"/>
    </xf>
    <xf numFmtId="177" fontId="5" fillId="15" borderId="1" xfId="2" applyNumberFormat="1" applyFont="1" applyFill="1" applyBorder="1">
      <alignment vertical="center"/>
    </xf>
    <xf numFmtId="177" fontId="5" fillId="15" borderId="16" xfId="2" applyNumberFormat="1" applyFont="1" applyFill="1" applyBorder="1">
      <alignment vertical="center"/>
    </xf>
    <xf numFmtId="177" fontId="5" fillId="15" borderId="18" xfId="2" applyNumberFormat="1" applyFont="1" applyFill="1" applyBorder="1">
      <alignment vertical="center"/>
    </xf>
    <xf numFmtId="177" fontId="5" fillId="15" borderId="21" xfId="2" applyNumberFormat="1" applyFont="1" applyFill="1" applyBorder="1">
      <alignment vertical="center"/>
    </xf>
    <xf numFmtId="177" fontId="5" fillId="15" borderId="2" xfId="2" applyNumberFormat="1" applyFont="1" applyFill="1" applyBorder="1">
      <alignment vertical="center"/>
    </xf>
    <xf numFmtId="177" fontId="5" fillId="15" borderId="26" xfId="2" applyNumberFormat="1" applyFont="1" applyFill="1" applyBorder="1">
      <alignment vertical="center"/>
    </xf>
    <xf numFmtId="177" fontId="5" fillId="15" borderId="27" xfId="2" applyNumberFormat="1" applyFont="1" applyFill="1" applyBorder="1">
      <alignment vertical="center"/>
    </xf>
    <xf numFmtId="177" fontId="5" fillId="15" borderId="29" xfId="2" applyNumberFormat="1" applyFont="1" applyFill="1" applyBorder="1">
      <alignment vertical="center"/>
    </xf>
    <xf numFmtId="0" fontId="5" fillId="15" borderId="1" xfId="2" applyFont="1" applyFill="1" applyBorder="1">
      <alignment vertical="center"/>
    </xf>
    <xf numFmtId="178" fontId="5" fillId="0" borderId="1" xfId="2" applyNumberFormat="1" applyFont="1" applyBorder="1" applyAlignment="1">
      <alignment vertical="center"/>
    </xf>
    <xf numFmtId="0" fontId="17" fillId="12" borderId="2" xfId="0" applyFont="1" applyFill="1" applyBorder="1" applyAlignment="1">
      <alignment horizontal="center" vertical="center"/>
    </xf>
    <xf numFmtId="0" fontId="5" fillId="9" borderId="1" xfId="0" applyFont="1" applyFill="1" applyBorder="1" applyAlignment="1">
      <alignment horizontal="center"/>
    </xf>
    <xf numFmtId="0" fontId="5" fillId="0" borderId="15" xfId="0" applyFont="1" applyBorder="1"/>
    <xf numFmtId="0" fontId="5" fillId="0" borderId="13" xfId="0" applyFont="1" applyBorder="1"/>
    <xf numFmtId="0" fontId="5" fillId="9" borderId="25" xfId="0" applyFont="1" applyFill="1" applyBorder="1"/>
    <xf numFmtId="0" fontId="5" fillId="9" borderId="23" xfId="0" applyFont="1" applyFill="1" applyBorder="1"/>
    <xf numFmtId="0" fontId="5" fillId="0" borderId="38" xfId="0" applyFont="1" applyBorder="1"/>
    <xf numFmtId="0" fontId="5" fillId="0" borderId="39" xfId="0" applyFont="1" applyBorder="1"/>
    <xf numFmtId="0" fontId="13" fillId="14" borderId="12" xfId="0" applyFont="1" applyFill="1" applyBorder="1" applyAlignment="1" applyProtection="1">
      <alignment horizontal="center" vertical="center" wrapText="1"/>
      <protection locked="0"/>
    </xf>
    <xf numFmtId="0" fontId="13" fillId="14" borderId="16" xfId="0" applyFont="1" applyFill="1" applyBorder="1" applyAlignment="1" applyProtection="1">
      <alignment horizontal="center" vertical="center"/>
      <protection locked="0"/>
    </xf>
    <xf numFmtId="0" fontId="17" fillId="12" borderId="42" xfId="0" applyFont="1" applyFill="1" applyBorder="1" applyAlignment="1">
      <alignment horizontal="center" vertical="center"/>
    </xf>
    <xf numFmtId="38" fontId="8" fillId="5" borderId="16" xfId="3" applyFont="1" applyFill="1" applyBorder="1" applyAlignment="1">
      <alignment horizontal="center" vertical="center" shrinkToFit="1"/>
    </xf>
    <xf numFmtId="0" fontId="8" fillId="0" borderId="0" xfId="0" applyFont="1" applyBorder="1" applyAlignment="1">
      <alignment horizontal="center" vertical="center"/>
    </xf>
    <xf numFmtId="0" fontId="8" fillId="13" borderId="26" xfId="0" applyFont="1" applyFill="1" applyBorder="1" applyAlignment="1">
      <alignment horizontal="center" vertical="center" wrapText="1"/>
    </xf>
    <xf numFmtId="0" fontId="26" fillId="12" borderId="26" xfId="0" applyFont="1" applyFill="1" applyBorder="1" applyAlignment="1">
      <alignment horizontal="center" vertical="center"/>
    </xf>
    <xf numFmtId="0" fontId="8" fillId="9" borderId="26" xfId="0" applyFont="1" applyFill="1" applyBorder="1" applyAlignment="1">
      <alignment horizontal="center" vertical="center" wrapText="1"/>
    </xf>
    <xf numFmtId="38" fontId="5" fillId="0" borderId="26" xfId="3" applyFont="1" applyFill="1" applyBorder="1" applyAlignment="1">
      <alignment horizontal="center" vertical="center" shrinkToFit="1"/>
    </xf>
    <xf numFmtId="38" fontId="5" fillId="0" borderId="29" xfId="3" applyFont="1" applyFill="1" applyBorder="1" applyAlignment="1">
      <alignment horizontal="center" vertical="center" shrinkToFit="1"/>
    </xf>
    <xf numFmtId="0" fontId="19" fillId="12" borderId="26" xfId="0" applyFont="1" applyFill="1" applyBorder="1" applyAlignment="1">
      <alignment horizontal="center" vertical="center"/>
    </xf>
    <xf numFmtId="0" fontId="8" fillId="9" borderId="37" xfId="0" applyFont="1" applyFill="1" applyBorder="1" applyAlignment="1">
      <alignment horizontal="center" vertical="center" wrapText="1"/>
    </xf>
    <xf numFmtId="38" fontId="8" fillId="5" borderId="12" xfId="3" applyFont="1" applyFill="1" applyBorder="1" applyAlignment="1">
      <alignment horizontal="center" vertical="center" shrinkToFit="1"/>
    </xf>
    <xf numFmtId="38" fontId="8" fillId="5" borderId="41" xfId="3" applyFont="1" applyFill="1" applyBorder="1" applyAlignment="1">
      <alignment horizontal="center" vertical="center" shrinkToFit="1"/>
    </xf>
    <xf numFmtId="38" fontId="5" fillId="0" borderId="16" xfId="3" applyFont="1" applyFill="1" applyBorder="1" applyAlignment="1">
      <alignment horizontal="center" vertical="center" shrinkToFit="1"/>
    </xf>
    <xf numFmtId="38" fontId="5" fillId="0" borderId="21" xfId="3" applyFont="1" applyFill="1" applyBorder="1" applyAlignment="1">
      <alignment horizontal="center" vertical="center" shrinkToFit="1"/>
    </xf>
    <xf numFmtId="178" fontId="5" fillId="0" borderId="15" xfId="2" applyNumberFormat="1" applyFont="1" applyBorder="1" applyAlignment="1">
      <alignment vertical="center"/>
    </xf>
    <xf numFmtId="0" fontId="5" fillId="9" borderId="2" xfId="0" applyFont="1" applyFill="1" applyBorder="1"/>
    <xf numFmtId="178" fontId="5" fillId="0" borderId="38" xfId="2" applyNumberFormat="1" applyFont="1" applyBorder="1" applyAlignment="1">
      <alignment vertical="center"/>
    </xf>
    <xf numFmtId="178" fontId="5" fillId="0" borderId="33" xfId="2" applyNumberFormat="1" applyFont="1" applyBorder="1" applyAlignment="1">
      <alignment vertical="center"/>
    </xf>
    <xf numFmtId="0" fontId="5" fillId="0" borderId="33" xfId="0" applyFont="1" applyBorder="1" applyAlignment="1">
      <alignment wrapText="1"/>
    </xf>
    <xf numFmtId="177" fontId="5" fillId="0" borderId="30" xfId="2" applyNumberFormat="1" applyFont="1" applyBorder="1">
      <alignment vertical="center"/>
    </xf>
    <xf numFmtId="177" fontId="5" fillId="0" borderId="31" xfId="2" applyNumberFormat="1" applyFont="1" applyBorder="1">
      <alignment vertical="center"/>
    </xf>
    <xf numFmtId="177" fontId="5" fillId="0" borderId="35" xfId="2" applyNumberFormat="1" applyFont="1" applyBorder="1">
      <alignment vertical="center"/>
    </xf>
    <xf numFmtId="177" fontId="5" fillId="0" borderId="36" xfId="2" applyNumberFormat="1" applyFont="1" applyBorder="1">
      <alignment vertical="center"/>
    </xf>
    <xf numFmtId="177" fontId="5" fillId="0" borderId="32" xfId="2" applyNumberFormat="1" applyFont="1" applyBorder="1">
      <alignment vertical="center"/>
    </xf>
    <xf numFmtId="0" fontId="5" fillId="0" borderId="33" xfId="2" applyFont="1" applyBorder="1" applyAlignment="1">
      <alignment vertical="center"/>
    </xf>
    <xf numFmtId="0" fontId="5" fillId="0" borderId="44" xfId="2" applyFont="1" applyBorder="1" applyAlignment="1">
      <alignment vertical="center"/>
    </xf>
    <xf numFmtId="0" fontId="5" fillId="0" borderId="40" xfId="2" applyFont="1" applyBorder="1" applyAlignment="1">
      <alignment vertical="center"/>
    </xf>
    <xf numFmtId="0" fontId="7" fillId="8" borderId="45" xfId="2" applyFont="1" applyFill="1" applyBorder="1">
      <alignment vertical="center"/>
    </xf>
    <xf numFmtId="177" fontId="5" fillId="0" borderId="0" xfId="2" applyNumberFormat="1" applyFont="1" applyBorder="1">
      <alignment vertical="center"/>
    </xf>
    <xf numFmtId="0" fontId="6" fillId="0" borderId="43" xfId="2" applyFont="1" applyBorder="1" applyAlignment="1">
      <alignment horizontal="center" vertical="center" wrapText="1"/>
    </xf>
    <xf numFmtId="0" fontId="6" fillId="0" borderId="27" xfId="2" applyFont="1" applyBorder="1" applyAlignment="1">
      <alignment horizontal="center" vertical="center" wrapText="1"/>
    </xf>
    <xf numFmtId="0" fontId="6" fillId="9" borderId="28" xfId="2" applyFont="1" applyFill="1" applyBorder="1" applyAlignment="1">
      <alignment horizontal="center" vertical="center" wrapText="1"/>
    </xf>
    <xf numFmtId="0" fontId="6" fillId="0" borderId="28" xfId="2" applyFont="1" applyBorder="1" applyAlignment="1">
      <alignment horizontal="center" vertical="center" wrapText="1"/>
    </xf>
    <xf numFmtId="0" fontId="6" fillId="0" borderId="5" xfId="2" applyFont="1" applyBorder="1" applyAlignment="1">
      <alignment horizontal="center" vertical="center" wrapText="1"/>
    </xf>
    <xf numFmtId="0" fontId="5" fillId="0" borderId="1" xfId="0" applyFont="1" applyFill="1" applyBorder="1" applyAlignment="1">
      <alignment horizontal="center" vertical="center" shrinkToFit="1"/>
    </xf>
    <xf numFmtId="20" fontId="5" fillId="5" borderId="1" xfId="0" applyNumberFormat="1" applyFont="1" applyFill="1" applyBorder="1" applyAlignment="1">
      <alignment horizontal="center" vertical="center" shrinkToFit="1"/>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3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20" fillId="0" borderId="0" xfId="0" applyFont="1"/>
    <xf numFmtId="0" fontId="8" fillId="0" borderId="0" xfId="0" applyFont="1" applyBorder="1" applyAlignment="1">
      <alignment horizontal="left"/>
    </xf>
    <xf numFmtId="0" fontId="24" fillId="0" borderId="0" xfId="0" applyFont="1" applyBorder="1" applyAlignment="1">
      <alignment horizontal="left"/>
    </xf>
    <xf numFmtId="0" fontId="5" fillId="9" borderId="1" xfId="0" applyFont="1" applyFill="1" applyBorder="1" applyAlignment="1">
      <alignment horizontal="center" vertical="center"/>
    </xf>
    <xf numFmtId="0" fontId="0" fillId="9" borderId="1" xfId="0" applyFill="1" applyBorder="1" applyAlignment="1">
      <alignment horizontal="center" vertical="center"/>
    </xf>
    <xf numFmtId="0" fontId="27" fillId="9" borderId="7" xfId="0" applyFont="1" applyFill="1" applyBorder="1" applyAlignment="1">
      <alignment horizontal="center" vertical="center"/>
    </xf>
    <xf numFmtId="0" fontId="28" fillId="9" borderId="11" xfId="0" applyFont="1" applyFill="1" applyBorder="1" applyAlignment="1">
      <alignment horizontal="center" vertical="center"/>
    </xf>
    <xf numFmtId="0" fontId="8" fillId="13" borderId="7" xfId="0" applyFont="1" applyFill="1" applyBorder="1" applyAlignment="1">
      <alignment horizontal="center" vertical="center"/>
    </xf>
    <xf numFmtId="0" fontId="8" fillId="13" borderId="11" xfId="0" applyFont="1" applyFill="1" applyBorder="1" applyAlignment="1">
      <alignment horizontal="center" vertical="center"/>
    </xf>
    <xf numFmtId="0" fontId="23" fillId="14" borderId="7" xfId="0" applyFont="1" applyFill="1" applyBorder="1" applyAlignment="1" applyProtection="1">
      <alignment horizontal="center" vertical="center"/>
      <protection locked="0"/>
    </xf>
    <xf numFmtId="0" fontId="25" fillId="0" borderId="8" xfId="0" applyFont="1" applyBorder="1" applyAlignment="1">
      <alignment horizontal="center" vertical="center"/>
    </xf>
    <xf numFmtId="0" fontId="25" fillId="0" borderId="11" xfId="0" applyFont="1" applyBorder="1" applyAlignment="1">
      <alignment horizontal="center" vertical="center"/>
    </xf>
    <xf numFmtId="177" fontId="5" fillId="0" borderId="1" xfId="2" applyNumberFormat="1" applyFont="1" applyBorder="1">
      <alignment vertical="center"/>
    </xf>
    <xf numFmtId="0" fontId="5" fillId="0" borderId="13" xfId="2" applyFont="1" applyBorder="1" applyAlignment="1">
      <alignment horizontal="center" vertical="center"/>
    </xf>
    <xf numFmtId="0" fontId="5" fillId="0" borderId="15" xfId="2" applyFont="1" applyBorder="1" applyAlignment="1">
      <alignment horizontal="center" vertical="center"/>
    </xf>
    <xf numFmtId="0" fontId="5" fillId="0" borderId="1" xfId="2" applyFont="1" applyBorder="1">
      <alignment vertical="center"/>
    </xf>
    <xf numFmtId="0" fontId="5" fillId="7" borderId="1" xfId="0"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5" fillId="7" borderId="1" xfId="0" applyFont="1" applyFill="1" applyBorder="1" applyAlignment="1" applyProtection="1">
      <alignment horizontal="center" vertical="center"/>
      <protection locked="0"/>
    </xf>
    <xf numFmtId="0" fontId="5" fillId="6" borderId="2" xfId="1" applyFont="1" applyFill="1" applyBorder="1" applyAlignment="1" applyProtection="1">
      <alignment horizontal="center" vertical="center" shrinkToFit="1"/>
      <protection locked="0"/>
    </xf>
    <xf numFmtId="0" fontId="5" fillId="6" borderId="1" xfId="1" applyNumberFormat="1" applyFont="1" applyFill="1" applyBorder="1" applyAlignment="1" applyProtection="1">
      <alignment horizontal="center" vertical="center" shrinkToFit="1"/>
      <protection locked="0"/>
    </xf>
    <xf numFmtId="0" fontId="5" fillId="6" borderId="23" xfId="1" applyFont="1" applyFill="1" applyBorder="1" applyAlignment="1" applyProtection="1">
      <alignment horizontal="center" vertical="center" shrinkToFit="1"/>
      <protection locked="0"/>
    </xf>
    <xf numFmtId="38" fontId="5" fillId="6" borderId="42" xfId="3" applyFont="1" applyFill="1" applyBorder="1" applyAlignment="1" applyProtection="1">
      <alignment horizontal="center" vertical="center" shrinkToFit="1"/>
      <protection locked="0"/>
    </xf>
    <xf numFmtId="38" fontId="5" fillId="6" borderId="43" xfId="3" applyFont="1" applyFill="1" applyBorder="1" applyAlignment="1" applyProtection="1">
      <alignment horizontal="center" vertical="center" shrinkToFit="1"/>
      <protection locked="0"/>
    </xf>
    <xf numFmtId="0" fontId="7" fillId="7" borderId="1" xfId="1" applyFont="1" applyFill="1" applyBorder="1" applyAlignment="1" applyProtection="1">
      <alignment horizontal="center" vertical="center" shrinkToFit="1"/>
      <protection locked="0"/>
    </xf>
    <xf numFmtId="0" fontId="5" fillId="7" borderId="1" xfId="0" applyFont="1" applyFill="1" applyBorder="1" applyAlignment="1" applyProtection="1">
      <alignment horizontal="center" vertical="center" shrinkToFit="1"/>
      <protection locked="0"/>
    </xf>
    <xf numFmtId="20" fontId="5" fillId="6" borderId="1" xfId="1" applyNumberFormat="1" applyFont="1" applyFill="1" applyBorder="1" applyAlignment="1" applyProtection="1">
      <alignment horizontal="center" vertical="center" shrinkToFit="1"/>
      <protection locked="0"/>
    </xf>
    <xf numFmtId="0" fontId="20" fillId="6" borderId="2" xfId="1" applyFont="1" applyFill="1" applyBorder="1" applyAlignment="1" applyProtection="1">
      <alignment horizontal="center" vertical="center" shrinkToFit="1"/>
      <protection locked="0"/>
    </xf>
  </cellXfs>
  <cellStyles count="4">
    <cellStyle name="桁区切り" xfId="3" builtinId="6"/>
    <cellStyle name="標準" xfId="0" builtinId="0"/>
    <cellStyle name="標準 2" xfId="2" xr:uid="{DF7E6F64-60C2-40B2-9F63-8F1B2A315221}"/>
    <cellStyle name="標準_区加算実績記録（日中一時）" xfId="1" xr:uid="{9F7E7BA5-3116-4711-91B7-27E31BFDF0E6}"/>
  </cellStyles>
  <dxfs count="26">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BIZ UDゴシック"/>
        <family val="3"/>
        <charset val="128"/>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IZ UDゴシック"/>
        <family val="3"/>
        <charset val="128"/>
        <scheme val="none"/>
      </font>
      <numFmt numFmtId="178" formatCode="[$-F400]h:mm:ss\ AM/PM"/>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IZ UDゴシック"/>
        <family val="3"/>
        <charset val="128"/>
        <scheme val="none"/>
      </font>
      <numFmt numFmtId="178" formatCode="[$-F400]h:mm:ss\ AM/PM"/>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BIZ UDゴシック"/>
        <family val="3"/>
        <charset val="128"/>
        <scheme val="none"/>
      </font>
      <fill>
        <patternFill patternType="solid">
          <fgColor indexed="64"/>
          <bgColor rgb="FFFFFF0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BIZ UDゴシック"/>
        <family val="3"/>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BIZ UDゴシック"/>
        <family val="3"/>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BIZ UDゴシック"/>
        <family val="3"/>
        <charset val="128"/>
        <scheme val="none"/>
      </font>
      <fill>
        <patternFill patternType="solid">
          <fgColor indexed="64"/>
          <bgColor rgb="FFFFFF0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BIZ UDゴシック"/>
        <family val="3"/>
        <charset val="128"/>
        <scheme val="none"/>
      </font>
      <numFmt numFmtId="177" formatCode="0_ "/>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auto="1"/>
        <name val="BIZ UDゴシック"/>
        <family val="3"/>
        <charset val="128"/>
        <scheme val="none"/>
      </font>
      <fill>
        <patternFill patternType="solid">
          <fgColor indexed="64"/>
          <bgColor theme="5" tint="0.79998168889431442"/>
        </patternFill>
      </fill>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BIZ UDゴシック"/>
        <family val="3"/>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BIZ UDゴシック"/>
        <family val="3"/>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BIZ UDゴシック"/>
        <family val="3"/>
        <charset val="128"/>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IZ UDゴシック"/>
        <family val="3"/>
        <charset val="128"/>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medium">
          <color indexed="64"/>
        </top>
        <bottom style="medium">
          <color indexed="64"/>
        </bottom>
      </border>
    </dxf>
    <dxf>
      <border outline="0">
        <bottom style="medium">
          <color indexed="64"/>
        </bottom>
      </border>
    </dxf>
    <dxf>
      <font>
        <strike val="0"/>
        <outline val="0"/>
        <shadow val="0"/>
        <u val="none"/>
        <vertAlign val="baseline"/>
        <sz val="10.5"/>
        <color auto="1"/>
        <name val="BIZ UDゴシック"/>
        <family val="3"/>
        <charset val="128"/>
        <scheme val="none"/>
      </font>
    </dxf>
  </dxfs>
  <tableStyles count="0" defaultTableStyle="TableStyleMedium2" defaultPivotStyle="PivotStyleLight16"/>
  <colors>
    <mruColors>
      <color rgb="FFCCFF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533401</xdr:colOff>
      <xdr:row>1</xdr:row>
      <xdr:rowOff>19050</xdr:rowOff>
    </xdr:from>
    <xdr:to>
      <xdr:col>16</xdr:col>
      <xdr:colOff>676275</xdr:colOff>
      <xdr:row>32</xdr:row>
      <xdr:rowOff>19050</xdr:rowOff>
    </xdr:to>
    <xdr:sp macro="" textlink="">
      <xdr:nvSpPr>
        <xdr:cNvPr id="2" name="テキスト ボックス 1">
          <a:extLst>
            <a:ext uri="{FF2B5EF4-FFF2-40B4-BE49-F238E27FC236}">
              <a16:creationId xmlns:a16="http://schemas.microsoft.com/office/drawing/2014/main" id="{2AE1141E-EE75-480E-9C5E-CCD70252A86C}"/>
            </a:ext>
          </a:extLst>
        </xdr:cNvPr>
        <xdr:cNvSpPr txBox="1"/>
      </xdr:nvSpPr>
      <xdr:spPr>
        <a:xfrm>
          <a:off x="5610226" y="219075"/>
          <a:ext cx="5629274" cy="6076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算定方法について</a:t>
          </a:r>
          <a:r>
            <a:rPr kumimoji="1" lang="en-US" altLang="ja-JP" sz="1100">
              <a:latin typeface="UD デジタル 教科書体 N-B" panose="02020700000000000000" pitchFamily="17" charset="-128"/>
              <a:ea typeface="UD デジタル 教科書体 N-B" panose="02020700000000000000" pitchFamily="17" charset="-128"/>
            </a:rPr>
            <a:t>〕</a:t>
          </a:r>
        </a:p>
        <a:p>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基本は、国の定める「障害福祉サービス費等の報酬算定」の</a:t>
          </a:r>
          <a:r>
            <a:rPr kumimoji="1" lang="ja-JP" altLang="en-US" sz="1100" u="sng">
              <a:latin typeface="UD デジタル 教科書体 N-B" panose="02020700000000000000" pitchFamily="17" charset="-128"/>
              <a:ea typeface="UD デジタル 教科書体 N-B" panose="02020700000000000000" pitchFamily="17" charset="-128"/>
            </a:rPr>
            <a:t>短期入所サービス費</a:t>
          </a:r>
          <a:endParaRPr kumimoji="1" lang="en-US" altLang="ja-JP" sz="1100" u="sng">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を元に算定。</a:t>
          </a:r>
          <a:endParaRPr kumimoji="1" lang="en-US" altLang="ja-JP" sz="1100">
            <a:latin typeface="UD デジタル 教科書体 N-B" panose="02020700000000000000" pitchFamily="17" charset="-128"/>
            <a:ea typeface="UD デジタル 教科書体 N-B" panose="02020700000000000000" pitchFamily="17" charset="-128"/>
          </a:endParaRPr>
        </a:p>
        <a:p>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障害者：福祉型短期入所サービス費（</a:t>
          </a:r>
          <a:r>
            <a:rPr kumimoji="1" lang="en-US" altLang="ja-JP" sz="1100">
              <a:latin typeface="UD デジタル 教科書体 N-B" panose="02020700000000000000" pitchFamily="17" charset="-128"/>
              <a:ea typeface="UD デジタル 教科書体 N-B" panose="02020700000000000000" pitchFamily="17" charset="-128"/>
            </a:rPr>
            <a:t>Ⅰ</a:t>
          </a:r>
          <a:r>
            <a:rPr kumimoji="1" lang="ja-JP" altLang="en-US" sz="1100">
              <a:latin typeface="UD デジタル 教科書体 N-B" panose="02020700000000000000" pitchFamily="17" charset="-128"/>
              <a:ea typeface="UD デジタル 教科書体 N-B" panose="02020700000000000000" pitchFamily="17" charset="-128"/>
            </a:rPr>
            <a:t>）</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　　　　（障害者の場合）の　短期入所のみの利用</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障害児：福祉型短期入所サービス費（</a:t>
          </a:r>
          <a:r>
            <a:rPr kumimoji="1" lang="en-US" altLang="ja-JP" sz="1100">
              <a:latin typeface="UD デジタル 教科書体 N-B" panose="02020700000000000000" pitchFamily="17" charset="-128"/>
              <a:ea typeface="UD デジタル 教科書体 N-B" panose="02020700000000000000" pitchFamily="17" charset="-128"/>
            </a:rPr>
            <a:t>Ⅲ</a:t>
          </a:r>
          <a:r>
            <a:rPr kumimoji="1" lang="ja-JP" altLang="en-US" sz="1100">
              <a:latin typeface="UD デジタル 教科書体 N-B" panose="02020700000000000000" pitchFamily="17" charset="-128"/>
              <a:ea typeface="UD デジタル 教科書体 N-B" panose="02020700000000000000" pitchFamily="17" charset="-128"/>
            </a:rPr>
            <a:t>）</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　　　　（障害児の場合）の　短期入所のみの利用</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重心・医ケア：医療型短期入所サービス費（</a:t>
          </a:r>
          <a:r>
            <a:rPr kumimoji="1" lang="en-US" altLang="ja-JP" sz="1100">
              <a:latin typeface="UD デジタル 教科書体 N-B" panose="02020700000000000000" pitchFamily="17" charset="-128"/>
              <a:ea typeface="UD デジタル 教科書体 N-B" panose="02020700000000000000" pitchFamily="17" charset="-128"/>
            </a:rPr>
            <a:t>Ⅱ</a:t>
          </a:r>
          <a:r>
            <a:rPr kumimoji="1" lang="ja-JP" altLang="en-US" sz="1100">
              <a:latin typeface="UD デジタル 教科書体 N-B" panose="02020700000000000000" pitchFamily="17" charset="-128"/>
              <a:ea typeface="UD デジタル 教科書体 N-B" panose="02020700000000000000" pitchFamily="17" charset="-128"/>
            </a:rPr>
            <a:t>）</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　　　　重症心身障害者・児、医療的ケアスコアが１６点以上の障害者・児を対象</a:t>
          </a:r>
          <a:endParaRPr kumimoji="1" lang="en-US" altLang="ja-JP" sz="1100">
            <a:latin typeface="UD デジタル 教科書体 N-B" panose="02020700000000000000" pitchFamily="17" charset="-128"/>
            <a:ea typeface="UD デジタル 教科書体 N-B" panose="02020700000000000000" pitchFamily="17" charset="-128"/>
          </a:endParaRPr>
        </a:p>
        <a:p>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利用時間</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４時間まで：基本単位数の４分の１</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４時間から８時間まで：基本単位数の２分の１</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８時間から１２時間まで：基本単位数の４分の３</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１２時間以上：基本単位数と同様</a:t>
          </a:r>
          <a:endParaRPr kumimoji="1" lang="en-US" altLang="ja-JP" sz="1100">
            <a:latin typeface="UD デジタル 教科書体 N-B" panose="02020700000000000000" pitchFamily="17" charset="-128"/>
            <a:ea typeface="UD デジタル 教科書体 N-B" panose="02020700000000000000" pitchFamily="17" charset="-128"/>
          </a:endParaRPr>
        </a:p>
        <a:p>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支給量</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算定単価数</a:t>
          </a:r>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１１．２０（特別区地域区分計算式）</a:t>
          </a:r>
          <a:endParaRPr kumimoji="1" lang="en-US" altLang="ja-JP" sz="1100">
            <a:latin typeface="UD デジタル 教科書体 N-B" panose="02020700000000000000" pitchFamily="17" charset="-128"/>
            <a:ea typeface="UD デジタル 教科書体 N-B" panose="02020700000000000000" pitchFamily="17" charset="-128"/>
          </a:endParaRPr>
        </a:p>
        <a:p>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利用者負担額</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支給量の１０％</a:t>
          </a:r>
          <a:endParaRPr kumimoji="1" lang="en-US" altLang="ja-JP" sz="1100">
            <a:latin typeface="UD デジタル 教科書体 N-B" panose="02020700000000000000" pitchFamily="17" charset="-128"/>
            <a:ea typeface="UD デジタル 教科書体 N-B" panose="02020700000000000000" pitchFamily="17" charset="-128"/>
          </a:endParaRPr>
        </a:p>
        <a:p>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加算・・・利用者負担なし</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医療的ケア加算：医療的ケア対応支援加算</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送迎加算：送迎加算</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3A00C6-A007-4A75-9967-B6F4FF125241}" name="算定単位数表" displayName="算定単位数表" ref="A2:F38" totalsRowShown="0" headerRowDxfId="25" headerRowBorderDxfId="24" tableBorderDxfId="23">
  <autoFilter ref="A2:F38" xr:uid="{C13A00C6-A007-4A75-9967-B6F4FF125241}"/>
  <tableColumns count="6">
    <tableColumn id="1" xr3:uid="{F961A7BF-0A56-41CF-8275-9D3C89DD70A9}" name="利用時間" dataDxfId="22" dataCellStyle="標準 2"/>
    <tableColumn id="2" xr3:uid="{F8CB6A3E-21CF-4286-A8EF-D2589617453B}" name="障害種類" dataDxfId="21" dataCellStyle="標準 2"/>
    <tableColumn id="3" xr3:uid="{C56EAC25-BE21-499B-BA9A-9250B81080F6}" name="障害支援区分コード" dataDxfId="20" dataCellStyle="標準 2"/>
    <tableColumn id="4" xr3:uid="{CDD0FFAE-355F-4BA8-8C94-379159C3A573}" name="障害支援区分" dataDxfId="19" dataCellStyle="標準 2"/>
    <tableColumn id="5" xr3:uid="{6E1595CB-FD6A-46DD-B513-67754898C6DE}" name="基本単位数" dataDxfId="18" dataCellStyle="標準 2"/>
    <tableColumn id="6" xr3:uid="{3C405083-1F46-4B03-AC29-B5083CFB6EE5}" name="算定単位数" dataDxfId="17" dataCellStyle="標準 2">
      <calculatedColumnFormula>E3</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C701E7-6ED9-4019-9D79-20997C5A65BA}" name="単価表" displayName="単価表" ref="A9:B17" totalsRowShown="0" headerRowDxfId="16" headerRowBorderDxfId="15" tableBorderDxfId="14" totalsRowBorderDxfId="13">
  <autoFilter ref="A9:B17" xr:uid="{60C701E7-6ED9-4019-9D79-20997C5A65BA}"/>
  <tableColumns count="2">
    <tableColumn id="1" xr3:uid="{BA40766A-8CD8-427C-BCF4-D81900E730C7}" name="地域区分" dataDxfId="12"/>
    <tableColumn id="2" xr3:uid="{F9226BA9-9DC3-4523-888D-CFB2A664D21E}" name="単位数の単価" dataDxfId="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F4E744-4322-4F9D-9003-47FC89C15AFE}" name="時間数変換" displayName="時間数変換" ref="A2:D6" totalsRowShown="0" headerRowDxfId="10" headerRowBorderDxfId="9" tableBorderDxfId="8" totalsRowBorderDxfId="7">
  <autoFilter ref="A2:D6" xr:uid="{3EF4E744-4322-4F9D-9003-47FC89C15AFE}"/>
  <tableColumns count="4">
    <tableColumn id="1" xr3:uid="{35C2CAD5-8153-47E9-A43D-F702FB9140E5}" name="開始時間（から）" dataDxfId="6" dataCellStyle="標準 2"/>
    <tableColumn id="2" xr3:uid="{D41A617C-D77E-4FCD-A5DB-6AC7489B7465}" name="終了時間（まで）" dataDxfId="5" dataCellStyle="標準 2"/>
    <tableColumn id="3" xr3:uid="{B85FD689-82CF-4753-9CB3-C44499A2D508}" name="利用時間" dataDxfId="4"/>
    <tableColumn id="4" xr3:uid="{1FC5D2CB-DD36-4672-8D0B-14C981E8EFF2}" name="備考"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6646264-0863-4915-A450-8C7134142B19}" name="障害種類" displayName="障害種類" ref="A20:A23" totalsRowShown="0" headerRowDxfId="2" dataDxfId="1">
  <autoFilter ref="A20:A23" xr:uid="{66646264-0863-4915-A450-8C7134142B19}"/>
  <tableColumns count="1">
    <tableColumn id="1" xr3:uid="{D252DDE9-043F-4446-BBFA-1988C31E04F5}" name="障害種類"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 dT="2024-08-05T05:54:05.17" personId="{00000000-0000-0000-0000-000000000000}" id="{CFE17803-A6D0-4114-85B4-BC99BECB5C44}">
    <text>令和６年４月報酬改定
短期入所
医療型短期入所サービス費（Ⅱ）
重症心身障害者・児、医療的ケアスコアが１６点以上の障害者・児</text>
  </threadedComment>
  <threadedComment ref="A41" dT="2024-08-05T05:55:00.50" personId="{00000000-0000-0000-0000-000000000000}" id="{42F1BA9B-690C-4BAB-BB4B-3BD3A2B29179}">
    <text>令和６年４月報酬単価
短期入所
医療的ケア対応支援加算</text>
  </threadedComment>
  <threadedComment ref="A42" dT="2024-08-05T05:56:13.76" personId="{00000000-0000-0000-0000-000000000000}" id="{111578C9-658F-45B3-BAA8-372B9262244A}">
    <text>令和６年４月報酬単価
短期入所
送迎加算</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BB234-AC08-48F7-8FDE-85E6EF35C6A9}">
  <sheetPr>
    <pageSetUpPr fitToPage="1"/>
  </sheetPr>
  <dimension ref="A1:M38"/>
  <sheetViews>
    <sheetView tabSelected="1" zoomScale="90" zoomScaleNormal="90" workbookViewId="0">
      <selection activeCell="B11" sqref="B11"/>
    </sheetView>
  </sheetViews>
  <sheetFormatPr defaultRowHeight="13.5"/>
  <cols>
    <col min="1" max="1" width="9" style="22"/>
    <col min="2" max="2" width="17.375" style="22" bestFit="1" customWidth="1"/>
    <col min="3" max="3" width="26.25" style="22" customWidth="1"/>
    <col min="4" max="4" width="16.75" style="22" bestFit="1" customWidth="1"/>
    <col min="5" max="5" width="13" style="22" bestFit="1" customWidth="1"/>
    <col min="6" max="10" width="11.625" style="22" customWidth="1"/>
    <col min="11" max="12" width="14.125" style="22" customWidth="1"/>
    <col min="13" max="13" width="13" style="10" bestFit="1" customWidth="1"/>
    <col min="14" max="16384" width="9" style="10"/>
  </cols>
  <sheetData>
    <row r="1" spans="1:13" ht="17.25" customHeight="1">
      <c r="A1" s="59" t="s">
        <v>67</v>
      </c>
      <c r="F1" s="10"/>
      <c r="G1" s="10"/>
      <c r="H1" s="10"/>
      <c r="I1" s="10"/>
      <c r="J1" s="10"/>
      <c r="K1" s="10"/>
      <c r="L1" s="10"/>
    </row>
    <row r="2" spans="1:13">
      <c r="F2" s="10"/>
      <c r="G2" s="10"/>
      <c r="H2" s="10"/>
      <c r="I2" s="10"/>
      <c r="J2" s="10"/>
      <c r="K2" s="10"/>
      <c r="L2" s="10"/>
    </row>
    <row r="3" spans="1:13" ht="13.5" customHeight="1">
      <c r="A3" s="138" t="s">
        <v>86</v>
      </c>
      <c r="B3" s="139"/>
      <c r="C3" s="85" t="s">
        <v>87</v>
      </c>
      <c r="D3" s="85" t="s">
        <v>90</v>
      </c>
      <c r="E3" s="85" t="s">
        <v>72</v>
      </c>
      <c r="F3" s="10"/>
      <c r="G3" s="10"/>
      <c r="H3" s="10"/>
      <c r="I3" s="10"/>
      <c r="J3" s="10"/>
      <c r="K3" s="10"/>
      <c r="L3" s="10"/>
    </row>
    <row r="4" spans="1:13" ht="13.5" customHeight="1">
      <c r="A4" s="151"/>
      <c r="B4" s="152"/>
      <c r="C4" s="153"/>
      <c r="D4" s="153"/>
      <c r="E4" s="52" t="str">
        <f>IFERROR(VLOOKUP(D4,単価表[],2,FALSE),"※地域区分入力")</f>
        <v>※地域区分入力</v>
      </c>
      <c r="F4" s="10"/>
      <c r="G4" s="45"/>
      <c r="H4" s="10" t="s">
        <v>103</v>
      </c>
      <c r="I4" s="10"/>
      <c r="J4" s="10"/>
      <c r="K4" s="10"/>
      <c r="L4" s="10"/>
    </row>
    <row r="5" spans="1:13" ht="12" customHeight="1">
      <c r="E5" s="96"/>
      <c r="F5" s="10"/>
      <c r="G5" s="10"/>
      <c r="H5" s="10"/>
      <c r="I5" s="10"/>
      <c r="J5" s="10"/>
      <c r="K5" s="10"/>
      <c r="L5" s="10"/>
    </row>
    <row r="6" spans="1:13" ht="12" customHeight="1" thickBot="1">
      <c r="F6" s="10"/>
      <c r="H6" s="10"/>
    </row>
    <row r="7" spans="1:13" ht="17.25">
      <c r="A7" s="136" t="s">
        <v>106</v>
      </c>
      <c r="B7" s="137"/>
      <c r="C7" s="137"/>
      <c r="D7" s="137"/>
      <c r="E7" s="137"/>
      <c r="F7" s="142" t="s">
        <v>78</v>
      </c>
      <c r="G7" s="143"/>
      <c r="H7" s="144" t="s">
        <v>74</v>
      </c>
      <c r="I7" s="145"/>
      <c r="J7" s="146"/>
      <c r="K7" s="140" t="s">
        <v>102</v>
      </c>
      <c r="L7" s="141"/>
    </row>
    <row r="8" spans="1:13" s="55" customFormat="1" ht="27" customHeight="1">
      <c r="A8" s="52" t="s">
        <v>41</v>
      </c>
      <c r="B8" s="56" t="s">
        <v>62</v>
      </c>
      <c r="C8" s="53" t="s">
        <v>15</v>
      </c>
      <c r="D8" s="53" t="s">
        <v>39</v>
      </c>
      <c r="E8" s="54" t="s">
        <v>16</v>
      </c>
      <c r="F8" s="69" t="s">
        <v>63</v>
      </c>
      <c r="G8" s="97" t="s">
        <v>73</v>
      </c>
      <c r="H8" s="92" t="s">
        <v>75</v>
      </c>
      <c r="I8" s="68" t="s">
        <v>76</v>
      </c>
      <c r="J8" s="93" t="s">
        <v>77</v>
      </c>
      <c r="K8" s="103" t="s">
        <v>104</v>
      </c>
      <c r="L8" s="99" t="s">
        <v>64</v>
      </c>
    </row>
    <row r="9" spans="1:13">
      <c r="A9" s="3" t="s">
        <v>42</v>
      </c>
      <c r="B9" s="61" t="s">
        <v>7</v>
      </c>
      <c r="C9" s="61" t="s">
        <v>17</v>
      </c>
      <c r="D9" s="61" t="s">
        <v>40</v>
      </c>
      <c r="E9" s="62" t="s">
        <v>8</v>
      </c>
      <c r="F9" s="66" t="s">
        <v>61</v>
      </c>
      <c r="G9" s="98" t="s">
        <v>79</v>
      </c>
      <c r="H9" s="94" t="s">
        <v>85</v>
      </c>
      <c r="I9" s="84" t="s">
        <v>84</v>
      </c>
      <c r="J9" s="102" t="s">
        <v>105</v>
      </c>
      <c r="K9" s="66" t="s">
        <v>101</v>
      </c>
      <c r="L9" s="63" t="s">
        <v>101</v>
      </c>
    </row>
    <row r="10" spans="1:13">
      <c r="A10" s="60" t="s">
        <v>68</v>
      </c>
      <c r="B10" s="60">
        <v>1067012345</v>
      </c>
      <c r="C10" s="60" t="s">
        <v>69</v>
      </c>
      <c r="D10" s="60" t="s">
        <v>70</v>
      </c>
      <c r="E10" s="64" t="s">
        <v>71</v>
      </c>
      <c r="F10" s="67">
        <f>IF(SUMIFS(【明細】!$K:$K,【明細】!$B:$B,一覧!B10)=0,"",SUMIFS(【明細】!$K:$K,【明細】!$B:$B,一覧!B10))</f>
        <v>716</v>
      </c>
      <c r="G10" s="95">
        <f>IFERROR(F10*11.2,"")</f>
        <v>8019.2</v>
      </c>
      <c r="H10" s="65">
        <v>186</v>
      </c>
      <c r="I10" s="60">
        <v>120</v>
      </c>
      <c r="J10" s="95">
        <f>IF((SUM(H10:I10))=0,"",ROUNDDOWN(SUM(H10:I10)*11.2,0))</f>
        <v>3427</v>
      </c>
      <c r="K10" s="104">
        <v>0</v>
      </c>
      <c r="L10" s="105">
        <f>IFERROR((G10+J10)-K10,"")</f>
        <v>11446.2</v>
      </c>
    </row>
    <row r="11" spans="1:13" ht="14.45" customHeight="1">
      <c r="A11" s="9" t="str">
        <f>IF(B11="","",ROW(B11)-10)</f>
        <v/>
      </c>
      <c r="B11" s="154"/>
      <c r="C11" s="155"/>
      <c r="D11" s="154"/>
      <c r="E11" s="156"/>
      <c r="F11" s="130" t="str">
        <f>IF(SUMIFS(【明細】!$K:$K,【明細】!$B:$B,一覧!B11)=0,"",SUMIFS(【明細】!$K:$K,【明細】!$B:$B,一覧!B11))</f>
        <v/>
      </c>
      <c r="G11" s="106" t="str">
        <f>IFERROR(F11*$E$4,"")</f>
        <v/>
      </c>
      <c r="H11" s="131" t="str">
        <f>IF(SUMIFS(【明細】!$L:$L,【明細】!$B:$B,一覧!B11)=0,"",(SUMIFS(【明細】!$L:$L,【明細】!$B:$B,一覧!B11)*186))</f>
        <v/>
      </c>
      <c r="I11" s="9" t="str">
        <f>IF(SUMIFS(【明細】!$M:$M,【明細】!$B:$B,一覧!B11)=0,"",(SUMIFS(【明細】!$M:$M,【明細】!$B:$B,一覧!B11)*120))</f>
        <v/>
      </c>
      <c r="J11" s="106" t="str">
        <f>IFERROR(IF((SUM(H11:I11))=0,"",ROUNDDOWN(SUM(H11:I11)*$E$4,0)),"")</f>
        <v/>
      </c>
      <c r="K11" s="157"/>
      <c r="L11" s="100" t="str">
        <f>IFERROR((G11+J11)-K11,"")</f>
        <v/>
      </c>
      <c r="M11" s="135" t="str">
        <f>IFERROR(IF(K11&gt;(G11-(ROUNDDOWN(G11*0.9,0))),"※注意：利用者負担額の計算を見直してください",""),"")</f>
        <v/>
      </c>
    </row>
    <row r="12" spans="1:13" ht="14.45" customHeight="1">
      <c r="A12" s="9" t="str">
        <f t="shared" ref="A12:A30" si="0">IF(B12="","",ROW(B12)-10)</f>
        <v/>
      </c>
      <c r="B12" s="154"/>
      <c r="C12" s="155"/>
      <c r="D12" s="154"/>
      <c r="E12" s="156"/>
      <c r="F12" s="130" t="str">
        <f>IF(SUMIFS(【明細】!$K:$K,【明細】!$B:$B,一覧!B12)=0,"",SUMIFS(【明細】!$K:$K,【明細】!$B:$B,一覧!B12))</f>
        <v/>
      </c>
      <c r="G12" s="106" t="str">
        <f>IFERROR(F12*$E$4,"")</f>
        <v/>
      </c>
      <c r="H12" s="131" t="str">
        <f>IF(SUMIFS(【明細】!$L:$L,【明細】!$B:$B,一覧!B12)=0,"",(SUMIFS(【明細】!$L:$L,【明細】!$B:$B,一覧!B12)*186))</f>
        <v/>
      </c>
      <c r="I12" s="9" t="str">
        <f>IF(SUMIFS(【明細】!$M:$M,【明細】!$B:$B,一覧!B12)=0,"",(SUMIFS(【明細】!$M:$M,【明細】!$B:$B,一覧!B12)*120))</f>
        <v/>
      </c>
      <c r="J12" s="106" t="str">
        <f t="shared" ref="J12:J30" si="1">IFERROR(IF((SUM(H12:I12))=0,"",ROUNDDOWN(SUM(H12:I12)*$E$4,0)),"")</f>
        <v/>
      </c>
      <c r="K12" s="157"/>
      <c r="L12" s="100" t="str">
        <f t="shared" ref="L12:L30" si="2">IFERROR((G12+J12)-K12,"")</f>
        <v/>
      </c>
      <c r="M12" s="135" t="str">
        <f>IFERROR(IF(K12&gt;(G12-(ROUNDDOWN(G12*0.9,0))),"※注意：利用者負担額の計算を見直してください",""),"")</f>
        <v/>
      </c>
    </row>
    <row r="13" spans="1:13" ht="14.45" customHeight="1">
      <c r="A13" s="9" t="str">
        <f t="shared" si="0"/>
        <v/>
      </c>
      <c r="B13" s="154"/>
      <c r="C13" s="155"/>
      <c r="D13" s="154"/>
      <c r="E13" s="156"/>
      <c r="F13" s="130" t="str">
        <f>IF(SUMIFS(【明細】!$K:$K,【明細】!$B:$B,一覧!B13)=0,"",SUMIFS(【明細】!$K:$K,【明細】!$B:$B,一覧!B13))</f>
        <v/>
      </c>
      <c r="G13" s="106" t="str">
        <f t="shared" ref="G13:G30" si="3">IFERROR(F13*$E$4,"")</f>
        <v/>
      </c>
      <c r="H13" s="131" t="str">
        <f>IF(SUMIFS(【明細】!$L:$L,【明細】!$B:$B,一覧!B13)=0,"",(SUMIFS(【明細】!$L:$L,【明細】!$B:$B,一覧!B13)*186))</f>
        <v/>
      </c>
      <c r="I13" s="9" t="str">
        <f>IF(SUMIFS(【明細】!$M:$M,【明細】!$B:$B,一覧!B13)=0,"",(SUMIFS(【明細】!$M:$M,【明細】!$B:$B,一覧!B13)*120))</f>
        <v/>
      </c>
      <c r="J13" s="106" t="str">
        <f t="shared" si="1"/>
        <v/>
      </c>
      <c r="K13" s="157"/>
      <c r="L13" s="100" t="str">
        <f t="shared" si="2"/>
        <v/>
      </c>
      <c r="M13" s="135" t="str">
        <f t="shared" ref="M13:M30" si="4">IFERROR(IF(K13&gt;(G13-(ROUNDDOWN(G13*0.9,0))),"※注意：利用者負担額の計算を見直してください",""),"")</f>
        <v/>
      </c>
    </row>
    <row r="14" spans="1:13" ht="14.45" customHeight="1">
      <c r="A14" s="9" t="str">
        <f t="shared" si="0"/>
        <v/>
      </c>
      <c r="B14" s="154"/>
      <c r="C14" s="155"/>
      <c r="D14" s="154"/>
      <c r="E14" s="156"/>
      <c r="F14" s="130" t="str">
        <f>IF(SUMIFS(【明細】!$K:$K,【明細】!$B:$B,一覧!B14)=0,"",SUMIFS(【明細】!$K:$K,【明細】!$B:$B,一覧!B14))</f>
        <v/>
      </c>
      <c r="G14" s="106" t="str">
        <f t="shared" si="3"/>
        <v/>
      </c>
      <c r="H14" s="131" t="str">
        <f>IF(SUMIFS(【明細】!$L:$L,【明細】!$B:$B,一覧!B14)=0,"",(SUMIFS(【明細】!$L:$L,【明細】!$B:$B,一覧!B14)*186))</f>
        <v/>
      </c>
      <c r="I14" s="9" t="str">
        <f>IF(SUMIFS(【明細】!$M:$M,【明細】!$B:$B,一覧!B14)=0,"",(SUMIFS(【明細】!$M:$M,【明細】!$B:$B,一覧!B14)*120))</f>
        <v/>
      </c>
      <c r="J14" s="106" t="str">
        <f t="shared" si="1"/>
        <v/>
      </c>
      <c r="K14" s="157"/>
      <c r="L14" s="100" t="str">
        <f t="shared" si="2"/>
        <v/>
      </c>
      <c r="M14" s="135" t="str">
        <f t="shared" si="4"/>
        <v/>
      </c>
    </row>
    <row r="15" spans="1:13" ht="14.45" customHeight="1">
      <c r="A15" s="9" t="str">
        <f t="shared" si="0"/>
        <v/>
      </c>
      <c r="B15" s="154"/>
      <c r="C15" s="155"/>
      <c r="D15" s="154"/>
      <c r="E15" s="156"/>
      <c r="F15" s="130" t="str">
        <f>IF(SUMIFS(【明細】!$K:$K,【明細】!$B:$B,一覧!B15)=0,"",SUMIFS(【明細】!$K:$K,【明細】!$B:$B,一覧!B15))</f>
        <v/>
      </c>
      <c r="G15" s="106" t="str">
        <f t="shared" si="3"/>
        <v/>
      </c>
      <c r="H15" s="131" t="str">
        <f>IF(SUMIFS(【明細】!$L:$L,【明細】!$B:$B,一覧!B15)=0,"",(SUMIFS(【明細】!$L:$L,【明細】!$B:$B,一覧!B15)*186))</f>
        <v/>
      </c>
      <c r="I15" s="9" t="str">
        <f>IF(SUMIFS(【明細】!$M:$M,【明細】!$B:$B,一覧!B15)=0,"",(SUMIFS(【明細】!$M:$M,【明細】!$B:$B,一覧!B15)*120))</f>
        <v/>
      </c>
      <c r="J15" s="106" t="str">
        <f t="shared" si="1"/>
        <v/>
      </c>
      <c r="K15" s="157"/>
      <c r="L15" s="100" t="str">
        <f t="shared" si="2"/>
        <v/>
      </c>
      <c r="M15" s="135" t="str">
        <f t="shared" si="4"/>
        <v/>
      </c>
    </row>
    <row r="16" spans="1:13" ht="14.45" customHeight="1">
      <c r="A16" s="9" t="str">
        <f t="shared" si="0"/>
        <v/>
      </c>
      <c r="B16" s="154"/>
      <c r="C16" s="155"/>
      <c r="D16" s="154"/>
      <c r="E16" s="156"/>
      <c r="F16" s="130" t="str">
        <f>IF(SUMIFS(【明細】!$K:$K,【明細】!$B:$B,一覧!B16)=0,"",SUMIFS(【明細】!$K:$K,【明細】!$B:$B,一覧!B16))</f>
        <v/>
      </c>
      <c r="G16" s="106" t="str">
        <f t="shared" si="3"/>
        <v/>
      </c>
      <c r="H16" s="131" t="str">
        <f>IF(SUMIFS(【明細】!$L:$L,【明細】!$B:$B,一覧!B16)=0,"",(SUMIFS(【明細】!$L:$L,【明細】!$B:$B,一覧!B16)*186))</f>
        <v/>
      </c>
      <c r="I16" s="9" t="str">
        <f>IF(SUMIFS(【明細】!$M:$M,【明細】!$B:$B,一覧!B16)=0,"",(SUMIFS(【明細】!$M:$M,【明細】!$B:$B,一覧!B16)*120))</f>
        <v/>
      </c>
      <c r="J16" s="106" t="str">
        <f t="shared" si="1"/>
        <v/>
      </c>
      <c r="K16" s="157"/>
      <c r="L16" s="100" t="str">
        <f t="shared" si="2"/>
        <v/>
      </c>
      <c r="M16" s="135" t="str">
        <f t="shared" si="4"/>
        <v/>
      </c>
    </row>
    <row r="17" spans="1:13" ht="14.45" customHeight="1">
      <c r="A17" s="9" t="str">
        <f t="shared" ref="A17:A21" si="5">IF(B17="","",ROW(B17)-10)</f>
        <v/>
      </c>
      <c r="B17" s="154"/>
      <c r="C17" s="155"/>
      <c r="D17" s="154"/>
      <c r="E17" s="156"/>
      <c r="F17" s="130" t="str">
        <f>IF(SUMIFS(【明細】!$K:$K,【明細】!$B:$B,一覧!B17)=0,"",SUMIFS(【明細】!$K:$K,【明細】!$B:$B,一覧!B17))</f>
        <v/>
      </c>
      <c r="G17" s="106" t="str">
        <f>IFERROR(F17*$E$4,"")</f>
        <v/>
      </c>
      <c r="H17" s="131" t="str">
        <f>IF(SUMIFS(【明細】!$L:$L,【明細】!$B:$B,一覧!B17)=0,"",(SUMIFS(【明細】!$L:$L,【明細】!$B:$B,一覧!B17)*186))</f>
        <v/>
      </c>
      <c r="I17" s="9" t="str">
        <f>IF(SUMIFS(【明細】!$M:$M,【明細】!$B:$B,一覧!B17)=0,"",(SUMIFS(【明細】!$M:$M,【明細】!$B:$B,一覧!B17)*120))</f>
        <v/>
      </c>
      <c r="J17" s="106" t="str">
        <f t="shared" si="1"/>
        <v/>
      </c>
      <c r="K17" s="157"/>
      <c r="L17" s="100" t="str">
        <f t="shared" ref="L17:L21" si="6">IFERROR((G17+J17)-K17,"")</f>
        <v/>
      </c>
      <c r="M17" s="135" t="str">
        <f>IFERROR(IF(K17&gt;(G17-(ROUNDDOWN(G17*0.9,0))),"※注意：利用者負担額の計算を見直してください",""),"")</f>
        <v/>
      </c>
    </row>
    <row r="18" spans="1:13" ht="14.45" customHeight="1">
      <c r="A18" s="9" t="str">
        <f t="shared" si="5"/>
        <v/>
      </c>
      <c r="B18" s="154"/>
      <c r="C18" s="155"/>
      <c r="D18" s="154"/>
      <c r="E18" s="156"/>
      <c r="F18" s="130" t="str">
        <f>IF(SUMIFS(【明細】!$K:$K,【明細】!$B:$B,一覧!B18)=0,"",SUMIFS(【明細】!$K:$K,【明細】!$B:$B,一覧!B18))</f>
        <v/>
      </c>
      <c r="G18" s="106" t="str">
        <f t="shared" si="3"/>
        <v/>
      </c>
      <c r="H18" s="131" t="str">
        <f>IF(SUMIFS(【明細】!$L:$L,【明細】!$B:$B,一覧!B18)=0,"",(SUMIFS(【明細】!$L:$L,【明細】!$B:$B,一覧!B18)*186))</f>
        <v/>
      </c>
      <c r="I18" s="9" t="str">
        <f>IF(SUMIFS(【明細】!$M:$M,【明細】!$B:$B,一覧!B18)=0,"",(SUMIFS(【明細】!$M:$M,【明細】!$B:$B,一覧!B18)*120))</f>
        <v/>
      </c>
      <c r="J18" s="106" t="str">
        <f t="shared" si="1"/>
        <v/>
      </c>
      <c r="K18" s="157"/>
      <c r="L18" s="100" t="str">
        <f t="shared" si="6"/>
        <v/>
      </c>
      <c r="M18" s="135" t="str">
        <f t="shared" ref="M18:M21" si="7">IFERROR(IF(K18&gt;(G18-(ROUNDDOWN(G18*0.9,0))),"※注意：利用者負担額の計算を見直してください",""),"")</f>
        <v/>
      </c>
    </row>
    <row r="19" spans="1:13" ht="14.45" customHeight="1">
      <c r="A19" s="9" t="str">
        <f t="shared" si="5"/>
        <v/>
      </c>
      <c r="B19" s="154"/>
      <c r="C19" s="155"/>
      <c r="D19" s="154"/>
      <c r="E19" s="156"/>
      <c r="F19" s="130" t="str">
        <f>IF(SUMIFS(【明細】!$K:$K,【明細】!$B:$B,一覧!B19)=0,"",SUMIFS(【明細】!$K:$K,【明細】!$B:$B,一覧!B19))</f>
        <v/>
      </c>
      <c r="G19" s="106" t="str">
        <f t="shared" si="3"/>
        <v/>
      </c>
      <c r="H19" s="131" t="str">
        <f>IF(SUMIFS(【明細】!$L:$L,【明細】!$B:$B,一覧!B19)=0,"",(SUMIFS(【明細】!$L:$L,【明細】!$B:$B,一覧!B19)*186))</f>
        <v/>
      </c>
      <c r="I19" s="9" t="str">
        <f>IF(SUMIFS(【明細】!$M:$M,【明細】!$B:$B,一覧!B19)=0,"",(SUMIFS(【明細】!$M:$M,【明細】!$B:$B,一覧!B19)*120))</f>
        <v/>
      </c>
      <c r="J19" s="106" t="str">
        <f t="shared" si="1"/>
        <v/>
      </c>
      <c r="K19" s="157"/>
      <c r="L19" s="100" t="str">
        <f t="shared" si="6"/>
        <v/>
      </c>
      <c r="M19" s="135" t="str">
        <f t="shared" si="7"/>
        <v/>
      </c>
    </row>
    <row r="20" spans="1:13" ht="14.45" customHeight="1">
      <c r="A20" s="9" t="str">
        <f t="shared" si="5"/>
        <v/>
      </c>
      <c r="B20" s="154"/>
      <c r="C20" s="155"/>
      <c r="D20" s="154"/>
      <c r="E20" s="156"/>
      <c r="F20" s="130" t="str">
        <f>IF(SUMIFS(【明細】!$K:$K,【明細】!$B:$B,一覧!B20)=0,"",SUMIFS(【明細】!$K:$K,【明細】!$B:$B,一覧!B20))</f>
        <v/>
      </c>
      <c r="G20" s="106" t="str">
        <f t="shared" si="3"/>
        <v/>
      </c>
      <c r="H20" s="131" t="str">
        <f>IF(SUMIFS(【明細】!$L:$L,【明細】!$B:$B,一覧!B20)=0,"",(SUMIFS(【明細】!$L:$L,【明細】!$B:$B,一覧!B20)*186))</f>
        <v/>
      </c>
      <c r="I20" s="9" t="str">
        <f>IF(SUMIFS(【明細】!$M:$M,【明細】!$B:$B,一覧!B20)=0,"",(SUMIFS(【明細】!$M:$M,【明細】!$B:$B,一覧!B20)*120))</f>
        <v/>
      </c>
      <c r="J20" s="106" t="str">
        <f t="shared" si="1"/>
        <v/>
      </c>
      <c r="K20" s="157"/>
      <c r="L20" s="100" t="str">
        <f t="shared" si="6"/>
        <v/>
      </c>
      <c r="M20" s="135" t="str">
        <f t="shared" si="7"/>
        <v/>
      </c>
    </row>
    <row r="21" spans="1:13" ht="14.45" customHeight="1">
      <c r="A21" s="9" t="str">
        <f t="shared" si="5"/>
        <v/>
      </c>
      <c r="B21" s="154"/>
      <c r="C21" s="155"/>
      <c r="D21" s="154"/>
      <c r="E21" s="156"/>
      <c r="F21" s="130" t="str">
        <f>IF(SUMIFS(【明細】!$K:$K,【明細】!$B:$B,一覧!B21)=0,"",SUMIFS(【明細】!$K:$K,【明細】!$B:$B,一覧!B21))</f>
        <v/>
      </c>
      <c r="G21" s="106" t="str">
        <f t="shared" si="3"/>
        <v/>
      </c>
      <c r="H21" s="131" t="str">
        <f>IF(SUMIFS(【明細】!$L:$L,【明細】!$B:$B,一覧!B21)=0,"",(SUMIFS(【明細】!$L:$L,【明細】!$B:$B,一覧!B21)*186))</f>
        <v/>
      </c>
      <c r="I21" s="9" t="str">
        <f>IF(SUMIFS(【明細】!$M:$M,【明細】!$B:$B,一覧!B21)=0,"",(SUMIFS(【明細】!$M:$M,【明細】!$B:$B,一覧!B21)*120))</f>
        <v/>
      </c>
      <c r="J21" s="106" t="str">
        <f t="shared" si="1"/>
        <v/>
      </c>
      <c r="K21" s="157"/>
      <c r="L21" s="100" t="str">
        <f t="shared" si="6"/>
        <v/>
      </c>
      <c r="M21" s="135" t="str">
        <f t="shared" si="7"/>
        <v/>
      </c>
    </row>
    <row r="22" spans="1:13" ht="14.45" customHeight="1">
      <c r="A22" s="9" t="str">
        <f t="shared" si="0"/>
        <v/>
      </c>
      <c r="B22" s="154"/>
      <c r="C22" s="155"/>
      <c r="D22" s="154"/>
      <c r="E22" s="156"/>
      <c r="F22" s="130" t="str">
        <f>IF(SUMIFS(【明細】!$K:$K,【明細】!$B:$B,一覧!B22)=0,"",SUMIFS(【明細】!$K:$K,【明細】!$B:$B,一覧!B22))</f>
        <v/>
      </c>
      <c r="G22" s="106" t="str">
        <f t="shared" si="3"/>
        <v/>
      </c>
      <c r="H22" s="131" t="str">
        <f>IF(SUMIFS(【明細】!$L:$L,【明細】!$B:$B,一覧!B22)=0,"",(SUMIFS(【明細】!$L:$L,【明細】!$B:$B,一覧!B22)*186))</f>
        <v/>
      </c>
      <c r="I22" s="9" t="str">
        <f>IF(SUMIFS(【明細】!$M:$M,【明細】!$B:$B,一覧!B22)=0,"",(SUMIFS(【明細】!$M:$M,【明細】!$B:$B,一覧!B22)*120))</f>
        <v/>
      </c>
      <c r="J22" s="106" t="str">
        <f t="shared" si="1"/>
        <v/>
      </c>
      <c r="K22" s="157"/>
      <c r="L22" s="100" t="str">
        <f t="shared" si="2"/>
        <v/>
      </c>
      <c r="M22" s="135" t="str">
        <f t="shared" si="4"/>
        <v/>
      </c>
    </row>
    <row r="23" spans="1:13" ht="14.45" customHeight="1">
      <c r="A23" s="9" t="str">
        <f t="shared" si="0"/>
        <v/>
      </c>
      <c r="B23" s="154"/>
      <c r="C23" s="155"/>
      <c r="D23" s="154"/>
      <c r="E23" s="156"/>
      <c r="F23" s="130" t="str">
        <f>IF(SUMIFS(【明細】!$K:$K,【明細】!$B:$B,一覧!B23)=0,"",SUMIFS(【明細】!$K:$K,【明細】!$B:$B,一覧!B23))</f>
        <v/>
      </c>
      <c r="G23" s="106" t="str">
        <f t="shared" si="3"/>
        <v/>
      </c>
      <c r="H23" s="131" t="str">
        <f>IF(SUMIFS(【明細】!$L:$L,【明細】!$B:$B,一覧!B23)=0,"",(SUMIFS(【明細】!$L:$L,【明細】!$B:$B,一覧!B23)*186))</f>
        <v/>
      </c>
      <c r="I23" s="9" t="str">
        <f>IF(SUMIFS(【明細】!$M:$M,【明細】!$B:$B,一覧!B23)=0,"",(SUMIFS(【明細】!$M:$M,【明細】!$B:$B,一覧!B23)*120))</f>
        <v/>
      </c>
      <c r="J23" s="106" t="str">
        <f t="shared" si="1"/>
        <v/>
      </c>
      <c r="K23" s="157"/>
      <c r="L23" s="100" t="str">
        <f t="shared" si="2"/>
        <v/>
      </c>
      <c r="M23" s="135" t="str">
        <f t="shared" si="4"/>
        <v/>
      </c>
    </row>
    <row r="24" spans="1:13" ht="14.45" customHeight="1">
      <c r="A24" s="9" t="str">
        <f t="shared" si="0"/>
        <v/>
      </c>
      <c r="B24" s="154"/>
      <c r="C24" s="155"/>
      <c r="D24" s="154"/>
      <c r="E24" s="156"/>
      <c r="F24" s="130" t="str">
        <f>IF(SUMIFS(【明細】!$K:$K,【明細】!$B:$B,一覧!B24)=0,"",SUMIFS(【明細】!$K:$K,【明細】!$B:$B,一覧!B24))</f>
        <v/>
      </c>
      <c r="G24" s="106" t="str">
        <f t="shared" si="3"/>
        <v/>
      </c>
      <c r="H24" s="131" t="str">
        <f>IF(SUMIFS(【明細】!$L:$L,【明細】!$B:$B,一覧!B24)=0,"",(SUMIFS(【明細】!$L:$L,【明細】!$B:$B,一覧!B24)*186))</f>
        <v/>
      </c>
      <c r="I24" s="9" t="str">
        <f>IF(SUMIFS(【明細】!$M:$M,【明細】!$B:$B,一覧!B24)=0,"",(SUMIFS(【明細】!$M:$M,【明細】!$B:$B,一覧!B24)*120))</f>
        <v/>
      </c>
      <c r="J24" s="106" t="str">
        <f t="shared" si="1"/>
        <v/>
      </c>
      <c r="K24" s="157"/>
      <c r="L24" s="100" t="str">
        <f t="shared" si="2"/>
        <v/>
      </c>
      <c r="M24" s="135" t="str">
        <f t="shared" si="4"/>
        <v/>
      </c>
    </row>
    <row r="25" spans="1:13" ht="14.45" customHeight="1">
      <c r="A25" s="9" t="str">
        <f t="shared" si="0"/>
        <v/>
      </c>
      <c r="B25" s="154"/>
      <c r="C25" s="155"/>
      <c r="D25" s="154"/>
      <c r="E25" s="156"/>
      <c r="F25" s="130" t="str">
        <f>IF(SUMIFS(【明細】!$K:$K,【明細】!$B:$B,一覧!B25)=0,"",SUMIFS(【明細】!$K:$K,【明細】!$B:$B,一覧!B25))</f>
        <v/>
      </c>
      <c r="G25" s="106" t="str">
        <f t="shared" si="3"/>
        <v/>
      </c>
      <c r="H25" s="131" t="str">
        <f>IF(SUMIFS(【明細】!$L:$L,【明細】!$B:$B,一覧!B25)=0,"",(SUMIFS(【明細】!$L:$L,【明細】!$B:$B,一覧!B25)*186))</f>
        <v/>
      </c>
      <c r="I25" s="9" t="str">
        <f>IF(SUMIFS(【明細】!$M:$M,【明細】!$B:$B,一覧!B25)=0,"",(SUMIFS(【明細】!$M:$M,【明細】!$B:$B,一覧!B25)*120))</f>
        <v/>
      </c>
      <c r="J25" s="106" t="str">
        <f t="shared" si="1"/>
        <v/>
      </c>
      <c r="K25" s="157"/>
      <c r="L25" s="100" t="str">
        <f t="shared" si="2"/>
        <v/>
      </c>
      <c r="M25" s="135" t="str">
        <f t="shared" si="4"/>
        <v/>
      </c>
    </row>
    <row r="26" spans="1:13" ht="14.45" customHeight="1">
      <c r="A26" s="9" t="str">
        <f t="shared" si="0"/>
        <v/>
      </c>
      <c r="B26" s="154"/>
      <c r="C26" s="155"/>
      <c r="D26" s="154"/>
      <c r="E26" s="156"/>
      <c r="F26" s="130" t="str">
        <f>IF(SUMIFS(【明細】!$K:$K,【明細】!$B:$B,一覧!B26)=0,"",SUMIFS(【明細】!$K:$K,【明細】!$B:$B,一覧!B26))</f>
        <v/>
      </c>
      <c r="G26" s="106" t="str">
        <f t="shared" si="3"/>
        <v/>
      </c>
      <c r="H26" s="131" t="str">
        <f>IF(SUMIFS(【明細】!$L:$L,【明細】!$B:$B,一覧!B26)=0,"",(SUMIFS(【明細】!$L:$L,【明細】!$B:$B,一覧!B26)*186))</f>
        <v/>
      </c>
      <c r="I26" s="9" t="str">
        <f>IF(SUMIFS(【明細】!$M:$M,【明細】!$B:$B,一覧!B26)=0,"",(SUMIFS(【明細】!$M:$M,【明細】!$B:$B,一覧!B26)*120))</f>
        <v/>
      </c>
      <c r="J26" s="106" t="str">
        <f t="shared" si="1"/>
        <v/>
      </c>
      <c r="K26" s="157"/>
      <c r="L26" s="100" t="str">
        <f t="shared" si="2"/>
        <v/>
      </c>
      <c r="M26" s="135" t="str">
        <f t="shared" si="4"/>
        <v/>
      </c>
    </row>
    <row r="27" spans="1:13" ht="14.45" customHeight="1">
      <c r="A27" s="9" t="str">
        <f t="shared" si="0"/>
        <v/>
      </c>
      <c r="B27" s="154"/>
      <c r="C27" s="155"/>
      <c r="D27" s="154"/>
      <c r="E27" s="156"/>
      <c r="F27" s="130" t="str">
        <f>IF(SUMIFS(【明細】!$K:$K,【明細】!$B:$B,一覧!B27)=0,"",SUMIFS(【明細】!$K:$K,【明細】!$B:$B,一覧!B27))</f>
        <v/>
      </c>
      <c r="G27" s="106" t="str">
        <f t="shared" si="3"/>
        <v/>
      </c>
      <c r="H27" s="131" t="str">
        <f>IF(SUMIFS(【明細】!$L:$L,【明細】!$B:$B,一覧!B27)=0,"",(SUMIFS(【明細】!$L:$L,【明細】!$B:$B,一覧!B27)*186))</f>
        <v/>
      </c>
      <c r="I27" s="9" t="str">
        <f>IF(SUMIFS(【明細】!$M:$M,【明細】!$B:$B,一覧!B27)=0,"",(SUMIFS(【明細】!$M:$M,【明細】!$B:$B,一覧!B27)*120))</f>
        <v/>
      </c>
      <c r="J27" s="106" t="str">
        <f t="shared" si="1"/>
        <v/>
      </c>
      <c r="K27" s="157"/>
      <c r="L27" s="100" t="str">
        <f t="shared" si="2"/>
        <v/>
      </c>
      <c r="M27" s="135" t="str">
        <f t="shared" si="4"/>
        <v/>
      </c>
    </row>
    <row r="28" spans="1:13" ht="14.45" customHeight="1">
      <c r="A28" s="9" t="str">
        <f t="shared" si="0"/>
        <v/>
      </c>
      <c r="B28" s="154"/>
      <c r="C28" s="155"/>
      <c r="D28" s="154"/>
      <c r="E28" s="156"/>
      <c r="F28" s="130" t="str">
        <f>IF(SUMIFS(【明細】!$K:$K,【明細】!$B:$B,一覧!B28)=0,"",SUMIFS(【明細】!$K:$K,【明細】!$B:$B,一覧!B28))</f>
        <v/>
      </c>
      <c r="G28" s="106" t="str">
        <f t="shared" si="3"/>
        <v/>
      </c>
      <c r="H28" s="131" t="str">
        <f>IF(SUMIFS(【明細】!$L:$L,【明細】!$B:$B,一覧!B28)=0,"",(SUMIFS(【明細】!$L:$L,【明細】!$B:$B,一覧!B28)*186))</f>
        <v/>
      </c>
      <c r="I28" s="9" t="str">
        <f>IF(SUMIFS(【明細】!$M:$M,【明細】!$B:$B,一覧!B28)=0,"",(SUMIFS(【明細】!$M:$M,【明細】!$B:$B,一覧!B28)*120))</f>
        <v/>
      </c>
      <c r="J28" s="106" t="str">
        <f t="shared" si="1"/>
        <v/>
      </c>
      <c r="K28" s="157"/>
      <c r="L28" s="100" t="str">
        <f t="shared" si="2"/>
        <v/>
      </c>
      <c r="M28" s="135" t="str">
        <f t="shared" si="4"/>
        <v/>
      </c>
    </row>
    <row r="29" spans="1:13" ht="14.45" customHeight="1">
      <c r="A29" s="9" t="str">
        <f t="shared" si="0"/>
        <v/>
      </c>
      <c r="B29" s="154"/>
      <c r="C29" s="155"/>
      <c r="D29" s="154"/>
      <c r="E29" s="156"/>
      <c r="F29" s="130" t="str">
        <f>IF(SUMIFS(【明細】!$K:$K,【明細】!$B:$B,一覧!B29)=0,"",SUMIFS(【明細】!$K:$K,【明細】!$B:$B,一覧!B29))</f>
        <v/>
      </c>
      <c r="G29" s="106" t="str">
        <f t="shared" si="3"/>
        <v/>
      </c>
      <c r="H29" s="131" t="str">
        <f>IF(SUMIFS(【明細】!$L:$L,【明細】!$B:$B,一覧!B29)=0,"",(SUMIFS(【明細】!$L:$L,【明細】!$B:$B,一覧!B29)*186))</f>
        <v/>
      </c>
      <c r="I29" s="9" t="str">
        <f>IF(SUMIFS(【明細】!$M:$M,【明細】!$B:$B,一覧!B29)=0,"",(SUMIFS(【明細】!$M:$M,【明細】!$B:$B,一覧!B29)*120))</f>
        <v/>
      </c>
      <c r="J29" s="106" t="str">
        <f t="shared" si="1"/>
        <v/>
      </c>
      <c r="K29" s="157"/>
      <c r="L29" s="100" t="str">
        <f t="shared" si="2"/>
        <v/>
      </c>
      <c r="M29" s="135" t="str">
        <f t="shared" si="4"/>
        <v/>
      </c>
    </row>
    <row r="30" spans="1:13" ht="14.45" customHeight="1" thickBot="1">
      <c r="A30" s="9" t="str">
        <f t="shared" si="0"/>
        <v/>
      </c>
      <c r="B30" s="154"/>
      <c r="C30" s="155"/>
      <c r="D30" s="154"/>
      <c r="E30" s="156"/>
      <c r="F30" s="132" t="str">
        <f>IF(SUMIFS(【明細】!$K:$K,【明細】!$B:$B,一覧!B30)=0,"",SUMIFS(【明細】!$K:$K,【明細】!$B:$B,一覧!B30))</f>
        <v/>
      </c>
      <c r="G30" s="107" t="str">
        <f t="shared" si="3"/>
        <v/>
      </c>
      <c r="H30" s="133" t="str">
        <f>IF(SUMIFS(【明細】!$L:$L,【明細】!$B:$B,一覧!B30)=0,"",(SUMIFS(【明細】!$L:$L,【明細】!$B:$B,一覧!B30)*186))</f>
        <v/>
      </c>
      <c r="I30" s="134" t="str">
        <f>IF(SUMIFS(【明細】!$M:$M,【明細】!$B:$B,一覧!B30)=0,"",(SUMIFS(【明細】!$M:$M,【明細】!$B:$B,一覧!B30)*120))</f>
        <v/>
      </c>
      <c r="J30" s="107" t="str">
        <f t="shared" si="1"/>
        <v/>
      </c>
      <c r="K30" s="158"/>
      <c r="L30" s="101" t="str">
        <f t="shared" si="2"/>
        <v/>
      </c>
      <c r="M30" s="135" t="str">
        <f t="shared" si="4"/>
        <v/>
      </c>
    </row>
    <row r="31" spans="1:13">
      <c r="L31" s="48"/>
    </row>
    <row r="35" spans="10:11">
      <c r="J35" s="10"/>
    </row>
    <row r="38" spans="10:11">
      <c r="K38" s="10"/>
    </row>
  </sheetData>
  <sheetProtection algorithmName="SHA-512" hashValue="Keu9SNgi4gm2loV4P2wOWR1sluf5Ge9YFCsWs/oHdr4DZT5ffZzaFO7QrRkkFV3Ws3PhKLI/hZ8cj/qww0Vv3g==" saltValue="zbp6nJroAF445KN8dfwrLQ==" spinCount="100000" sheet="1" objects="1" scenarios="1"/>
  <mergeCells count="6">
    <mergeCell ref="A7:E7"/>
    <mergeCell ref="A3:B3"/>
    <mergeCell ref="A4:B4"/>
    <mergeCell ref="K7:L7"/>
    <mergeCell ref="F7:G7"/>
    <mergeCell ref="H7:J7"/>
  </mergeCells>
  <phoneticPr fontId="3"/>
  <pageMargins left="0.25" right="0.25" top="0.75" bottom="0.75" header="0.3" footer="0.3"/>
  <pageSetup paperSize="9" scale="77"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6506D50-C26A-410B-9B64-E88928DFBA6A}">
          <x14:formula1>
            <xm:f>《非表示》変換表!$A$10:$A$17</xm:f>
          </x14:formula1>
          <xm:sqref>D4</xm:sqref>
        </x14:dataValidation>
        <x14:dataValidation type="list" allowBlank="1" showInputMessage="1" showErrorMessage="1" xr:uid="{4B42B731-9990-419B-B393-EDBBED9C4901}">
          <x14:formula1>
            <xm:f>《非表示》変換表!$A$21:$A$23</xm:f>
          </x14:formula1>
          <xm:sqref>D10:D30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4"/>
  <sheetViews>
    <sheetView zoomScale="85" zoomScaleNormal="85" workbookViewId="0">
      <selection activeCell="D13" sqref="D13"/>
    </sheetView>
  </sheetViews>
  <sheetFormatPr defaultRowHeight="18.75"/>
  <cols>
    <col min="1" max="1" width="6.125" style="30" customWidth="1"/>
    <col min="2" max="2" width="13.625" customWidth="1"/>
    <col min="3" max="3" width="15" customWidth="1"/>
    <col min="4" max="4" width="12.625" customWidth="1"/>
    <col min="5" max="5" width="10.625" customWidth="1"/>
    <col min="6" max="6" width="14.625" customWidth="1"/>
    <col min="7" max="8" width="14.125" customWidth="1"/>
    <col min="9" max="9" width="14.125" style="30" customWidth="1"/>
    <col min="10" max="10" width="26.625" customWidth="1"/>
    <col min="11" max="11" width="12.125" style="30" bestFit="1" customWidth="1"/>
    <col min="12" max="13" width="9.125" style="30" customWidth="1"/>
    <col min="14" max="14" width="35.875" customWidth="1"/>
  </cols>
  <sheetData>
    <row r="1" spans="1:14" ht="35.25" customHeight="1">
      <c r="A1" s="46" t="s">
        <v>0</v>
      </c>
      <c r="B1" s="1" t="s">
        <v>1</v>
      </c>
      <c r="C1" s="23" t="s">
        <v>45</v>
      </c>
      <c r="D1" s="23" t="s">
        <v>46</v>
      </c>
      <c r="E1" s="49" t="s">
        <v>55</v>
      </c>
      <c r="F1" s="1" t="s">
        <v>2</v>
      </c>
      <c r="G1" s="2" t="s">
        <v>3</v>
      </c>
      <c r="H1" s="2" t="s">
        <v>4</v>
      </c>
      <c r="I1" s="26" t="s">
        <v>50</v>
      </c>
      <c r="J1" s="24" t="s">
        <v>51</v>
      </c>
      <c r="K1" s="50" t="s">
        <v>66</v>
      </c>
      <c r="L1" s="50" t="s">
        <v>59</v>
      </c>
      <c r="M1" s="50" t="s">
        <v>65</v>
      </c>
      <c r="N1" s="1" t="s">
        <v>5</v>
      </c>
    </row>
    <row r="2" spans="1:14">
      <c r="A2" s="27" t="s">
        <v>6</v>
      </c>
      <c r="B2" s="3" t="s">
        <v>58</v>
      </c>
      <c r="C2" s="3" t="s">
        <v>56</v>
      </c>
      <c r="D2" s="3" t="s">
        <v>56</v>
      </c>
      <c r="E2" s="3" t="s">
        <v>57</v>
      </c>
      <c r="F2" s="3" t="s">
        <v>9</v>
      </c>
      <c r="G2" s="4" t="s">
        <v>112</v>
      </c>
      <c r="H2" s="4" t="s">
        <v>10</v>
      </c>
      <c r="I2" s="4" t="s">
        <v>10</v>
      </c>
      <c r="J2" s="3" t="s">
        <v>56</v>
      </c>
      <c r="K2" s="27" t="s">
        <v>43</v>
      </c>
      <c r="L2" s="27" t="s">
        <v>43</v>
      </c>
      <c r="M2" s="27" t="s">
        <v>43</v>
      </c>
      <c r="N2" s="5" t="s">
        <v>118</v>
      </c>
    </row>
    <row r="3" spans="1:14">
      <c r="A3" s="47" t="s">
        <v>11</v>
      </c>
      <c r="B3" s="57" t="s">
        <v>12</v>
      </c>
      <c r="C3" s="6" t="s">
        <v>12</v>
      </c>
      <c r="D3" s="6" t="s">
        <v>12</v>
      </c>
      <c r="E3" s="6" t="s">
        <v>12</v>
      </c>
      <c r="F3" s="57" t="s">
        <v>12</v>
      </c>
      <c r="G3" s="58" t="s">
        <v>12</v>
      </c>
      <c r="H3" s="58" t="s">
        <v>12</v>
      </c>
      <c r="I3" s="28" t="s">
        <v>44</v>
      </c>
      <c r="J3" s="6" t="s">
        <v>12</v>
      </c>
      <c r="K3" s="28" t="s">
        <v>44</v>
      </c>
      <c r="L3" s="28" t="s">
        <v>44</v>
      </c>
      <c r="M3" s="28" t="s">
        <v>44</v>
      </c>
      <c r="N3" s="28" t="s">
        <v>44</v>
      </c>
    </row>
    <row r="4" spans="1:14">
      <c r="A4" s="32" t="s">
        <v>13</v>
      </c>
      <c r="B4" s="7">
        <v>1067012345</v>
      </c>
      <c r="C4" s="7" t="str">
        <f>IFERROR(VLOOKUP(B4,一覧!$B$9:$E$29,2,FALSE),"")</f>
        <v>台東　太郎</v>
      </c>
      <c r="D4" s="7" t="str">
        <f>IFERROR(VLOOKUP(B4,一覧!$B$9:$E$29,3,FALSE),"")</f>
        <v>重心・医ケア</v>
      </c>
      <c r="E4" s="7" t="str">
        <f>IFERROR(VLOOKUP(B4,一覧!$B$9:$E$29,4,FALSE),"")</f>
        <v>-</v>
      </c>
      <c r="F4" s="7">
        <v>20240801</v>
      </c>
      <c r="G4" s="129">
        <v>0.625</v>
      </c>
      <c r="H4" s="129">
        <v>0.79166666666666663</v>
      </c>
      <c r="I4" s="129">
        <f t="shared" ref="I4:I5" si="0">IF((H4-G4)&gt;0,H4-G4,"")</f>
        <v>0.16666666666666663</v>
      </c>
      <c r="J4" s="7" t="str">
        <f>IFERROR(VLOOKUP(I4,時間数変換[],3,TRUE),"")</f>
        <v>４時間まで</v>
      </c>
      <c r="K4" s="7">
        <f>IF(SUMIFS(算定単位数表[算定単位数],算定単位数表[利用時間],【明細】!J4,算定単位数表[障害種類],【明細】!D4,算定単位数表[障害支援区分コード],【明細】!E4)&gt;0,SUMIFS(算定単位数表[算定単位数],算定単位数表[利用時間],【明細】!J4,算定単位数表[障害種類],【明細】!D4,算定単位数表[障害支援区分コード],【明細】!E4),"")</f>
        <v>716</v>
      </c>
      <c r="L4" s="29">
        <v>1</v>
      </c>
      <c r="M4" s="29">
        <v>1</v>
      </c>
      <c r="N4" s="7" t="s">
        <v>14</v>
      </c>
    </row>
    <row r="5" spans="1:14">
      <c r="A5" s="25" t="str">
        <f>IF(B5="","",ROW(B5)-4)</f>
        <v/>
      </c>
      <c r="B5" s="159"/>
      <c r="C5" s="8" t="str">
        <f>IFERROR(VLOOKUP(B5,一覧!$B$9:$E$29,2,FALSE),"")</f>
        <v/>
      </c>
      <c r="D5" s="8" t="str">
        <f>IFERROR(VLOOKUP(B5,一覧!$B$9:$E$29,3,FALSE),"")</f>
        <v/>
      </c>
      <c r="E5" s="8" t="str">
        <f>IFERROR(VLOOKUP(B5,一覧!$B$9:$E$29,4,FALSE),"")</f>
        <v/>
      </c>
      <c r="F5" s="154"/>
      <c r="G5" s="161"/>
      <c r="H5" s="161"/>
      <c r="I5" s="31" t="str">
        <f t="shared" si="0"/>
        <v/>
      </c>
      <c r="J5" s="128" t="str">
        <f>IFERROR(VLOOKUP(I5,時間数変換[],3,TRUE),"")</f>
        <v/>
      </c>
      <c r="K5" s="128" t="str">
        <f>IF(SUMIFS(算定単位数表[算定単位数],算定単位数表[利用時間],【明細】!J5,算定単位数表[障害種類],【明細】!D5,算定単位数表[障害支援区分コード],【明細】!E5)&gt;0,SUMIFS(算定単位数表[算定単位数],算定単位数表[利用時間],【明細】!J5,算定単位数表[障害種類],【明細】!D5,算定単位数表[障害支援区分コード],【明細】!E5),"")</f>
        <v/>
      </c>
      <c r="L5" s="154"/>
      <c r="M5" s="154"/>
      <c r="N5" s="162"/>
    </row>
    <row r="6" spans="1:14">
      <c r="A6" s="25" t="str">
        <f t="shared" ref="A6:A35" si="1">IF(B6="","",ROW(B6)-4)</f>
        <v/>
      </c>
      <c r="B6" s="159"/>
      <c r="C6" s="8" t="str">
        <f>IFERROR(VLOOKUP(B6,一覧!$B$9:$E$29,2,FALSE),"")</f>
        <v/>
      </c>
      <c r="D6" s="8" t="str">
        <f>IFERROR(VLOOKUP(B6,一覧!$B$9:$E$29,3,FALSE),"")</f>
        <v/>
      </c>
      <c r="E6" s="8" t="str">
        <f>IFERROR(VLOOKUP(B6,一覧!$B$9:$E$29,4,FALSE),"")</f>
        <v/>
      </c>
      <c r="F6" s="154"/>
      <c r="G6" s="161"/>
      <c r="H6" s="161"/>
      <c r="I6" s="31" t="str">
        <f>IF((H6-G6)&gt;0,H6-G6,"")</f>
        <v/>
      </c>
      <c r="J6" s="128" t="str">
        <f>IFERROR(VLOOKUP(I6,時間数変換[],3,TRUE),"")</f>
        <v/>
      </c>
      <c r="K6" s="128" t="str">
        <f>IF(SUMIFS(算定単位数表[算定単位数],算定単位数表[利用時間],【明細】!J6,算定単位数表[障害種類],【明細】!D6,算定単位数表[障害支援区分コード],【明細】!E6)&gt;0,SUMIFS(算定単位数表[算定単位数],算定単位数表[利用時間],【明細】!J6,算定単位数表[障害種類],【明細】!D6,算定単位数表[障害支援区分コード],【明細】!E6),"")</f>
        <v/>
      </c>
      <c r="L6" s="154"/>
      <c r="M6" s="154"/>
      <c r="N6" s="154"/>
    </row>
    <row r="7" spans="1:14">
      <c r="A7" s="25" t="str">
        <f t="shared" si="1"/>
        <v/>
      </c>
      <c r="B7" s="159"/>
      <c r="C7" s="8" t="str">
        <f>IFERROR(VLOOKUP(B7,一覧!$B$9:$E$29,2,FALSE),"")</f>
        <v/>
      </c>
      <c r="D7" s="8" t="str">
        <f>IFERROR(VLOOKUP(B7,一覧!$B$9:$E$29,3,FALSE),"")</f>
        <v/>
      </c>
      <c r="E7" s="8" t="str">
        <f>IFERROR(VLOOKUP(B7,一覧!$B$9:$E$29,4,FALSE),"")</f>
        <v/>
      </c>
      <c r="F7" s="154"/>
      <c r="G7" s="161"/>
      <c r="H7" s="161"/>
      <c r="I7" s="31" t="str">
        <f>IF((H7-G7)&gt;0,H7-G7,"")</f>
        <v/>
      </c>
      <c r="J7" s="128" t="str">
        <f>IFERROR(VLOOKUP(I7,時間数変換[],3,TRUE),"")</f>
        <v/>
      </c>
      <c r="K7" s="128" t="str">
        <f>IF(SUMIFS(算定単位数表[算定単位数],算定単位数表[利用時間],【明細】!J7,算定単位数表[障害種類],【明細】!D7,算定単位数表[障害支援区分コード],【明細】!E7)&gt;0,SUMIFS(算定単位数表[算定単位数],算定単位数表[利用時間],【明細】!J7,算定単位数表[障害種類],【明細】!D7,算定単位数表[障害支援区分コード],【明細】!E7),"")</f>
        <v/>
      </c>
      <c r="L7" s="154"/>
      <c r="M7" s="154"/>
      <c r="N7" s="154"/>
    </row>
    <row r="8" spans="1:14">
      <c r="A8" s="25" t="str">
        <f t="shared" si="1"/>
        <v/>
      </c>
      <c r="B8" s="159"/>
      <c r="C8" s="8" t="str">
        <f>IFERROR(VLOOKUP(B8,一覧!$B$9:$E$29,2,FALSE),"")</f>
        <v/>
      </c>
      <c r="D8" s="8" t="str">
        <f>IFERROR(VLOOKUP(B8,一覧!$B$9:$E$29,3,FALSE),"")</f>
        <v/>
      </c>
      <c r="E8" s="8" t="str">
        <f>IFERROR(VLOOKUP(B8,一覧!$B$9:$E$29,4,FALSE),"")</f>
        <v/>
      </c>
      <c r="F8" s="154"/>
      <c r="G8" s="161"/>
      <c r="H8" s="161"/>
      <c r="I8" s="31" t="str">
        <f t="shared" ref="I8:I35" si="2">IF((H8-G8)&gt;0,H8-G8,"")</f>
        <v/>
      </c>
      <c r="J8" s="128" t="str">
        <f>IFERROR(VLOOKUP(I8,時間数変換[],3,TRUE),"")</f>
        <v/>
      </c>
      <c r="K8" s="128" t="str">
        <f>IF(SUMIFS(算定単位数表[算定単位数],算定単位数表[利用時間],【明細】!J8,算定単位数表[障害種類],【明細】!D8,算定単位数表[障害支援区分コード],【明細】!E8)&gt;0,SUMIFS(算定単位数表[算定単位数],算定単位数表[利用時間],【明細】!J8,算定単位数表[障害種類],【明細】!D8,算定単位数表[障害支援区分コード],【明細】!E8),"")</f>
        <v/>
      </c>
      <c r="L8" s="154"/>
      <c r="M8" s="154"/>
      <c r="N8" s="154"/>
    </row>
    <row r="9" spans="1:14">
      <c r="A9" s="25" t="str">
        <f t="shared" si="1"/>
        <v/>
      </c>
      <c r="B9" s="159"/>
      <c r="C9" s="8" t="str">
        <f>IFERROR(VLOOKUP(B9,一覧!$B$9:$E$29,2,FALSE),"")</f>
        <v/>
      </c>
      <c r="D9" s="8" t="str">
        <f>IFERROR(VLOOKUP(B9,一覧!$B$9:$E$29,3,FALSE),"")</f>
        <v/>
      </c>
      <c r="E9" s="8" t="str">
        <f>IFERROR(VLOOKUP(B9,一覧!$B$9:$E$29,4,FALSE),"")</f>
        <v/>
      </c>
      <c r="F9" s="154"/>
      <c r="G9" s="155"/>
      <c r="H9" s="155"/>
      <c r="I9" s="31" t="str">
        <f t="shared" si="2"/>
        <v/>
      </c>
      <c r="J9" s="128" t="str">
        <f>IFERROR(VLOOKUP(I9,時間数変換[],3,TRUE),"")</f>
        <v/>
      </c>
      <c r="K9" s="128" t="str">
        <f>IF(SUMIFS(算定単位数表[算定単位数],算定単位数表[利用時間],【明細】!J9,算定単位数表[障害種類],【明細】!D9,算定単位数表[障害支援区分コード],【明細】!E9)&gt;0,SUMIFS(算定単位数表[算定単位数],算定単位数表[利用時間],【明細】!J9,算定単位数表[障害種類],【明細】!D9,算定単位数表[障害支援区分コード],【明細】!E9),"")</f>
        <v/>
      </c>
      <c r="L9" s="154"/>
      <c r="M9" s="154"/>
      <c r="N9" s="154"/>
    </row>
    <row r="10" spans="1:14">
      <c r="A10" s="25" t="str">
        <f t="shared" si="1"/>
        <v/>
      </c>
      <c r="B10" s="159"/>
      <c r="C10" s="8" t="str">
        <f>IFERROR(VLOOKUP(B10,一覧!$B$9:$E$29,2,FALSE),"")</f>
        <v/>
      </c>
      <c r="D10" s="8" t="str">
        <f>IFERROR(VLOOKUP(B10,一覧!$B$9:$E$29,3,FALSE),"")</f>
        <v/>
      </c>
      <c r="E10" s="8" t="str">
        <f>IFERROR(VLOOKUP(B10,一覧!$B$9:$E$29,4,FALSE),"")</f>
        <v/>
      </c>
      <c r="F10" s="154"/>
      <c r="G10" s="155"/>
      <c r="H10" s="155"/>
      <c r="I10" s="31" t="str">
        <f t="shared" si="2"/>
        <v/>
      </c>
      <c r="J10" s="128" t="str">
        <f>IFERROR(VLOOKUP(I10,時間数変換[],3,TRUE),"")</f>
        <v/>
      </c>
      <c r="K10" s="128" t="str">
        <f>IF(SUMIFS(算定単位数表[算定単位数],算定単位数表[利用時間],【明細】!J10,算定単位数表[障害種類],【明細】!D10,算定単位数表[障害支援区分コード],【明細】!E10)&gt;0,SUMIFS(算定単位数表[算定単位数],算定単位数表[利用時間],【明細】!J10,算定単位数表[障害種類],【明細】!D10,算定単位数表[障害支援区分コード],【明細】!E10),"")</f>
        <v/>
      </c>
      <c r="L10" s="154"/>
      <c r="M10" s="154"/>
      <c r="N10" s="154"/>
    </row>
    <row r="11" spans="1:14">
      <c r="A11" s="25" t="str">
        <f t="shared" si="1"/>
        <v/>
      </c>
      <c r="B11" s="159"/>
      <c r="C11" s="8" t="str">
        <f>IFERROR(VLOOKUP(B11,一覧!$B$9:$E$29,2,FALSE),"")</f>
        <v/>
      </c>
      <c r="D11" s="8" t="str">
        <f>IFERROR(VLOOKUP(B11,一覧!$B$9:$E$29,3,FALSE),"")</f>
        <v/>
      </c>
      <c r="E11" s="8" t="str">
        <f>IFERROR(VLOOKUP(B11,一覧!$B$9:$E$29,4,FALSE),"")</f>
        <v/>
      </c>
      <c r="F11" s="154"/>
      <c r="G11" s="155"/>
      <c r="H11" s="155"/>
      <c r="I11" s="31" t="str">
        <f t="shared" si="2"/>
        <v/>
      </c>
      <c r="J11" s="128" t="str">
        <f>IFERROR(VLOOKUP(I11,時間数変換[],3,TRUE),"")</f>
        <v/>
      </c>
      <c r="K11" s="128" t="str">
        <f>IF(SUMIFS(算定単位数表[算定単位数],算定単位数表[利用時間],【明細】!J11,算定単位数表[障害種類],【明細】!D11,算定単位数表[障害支援区分コード],【明細】!E11)&gt;0,SUMIFS(算定単位数表[算定単位数],算定単位数表[利用時間],【明細】!J11,算定単位数表[障害種類],【明細】!D11,算定単位数表[障害支援区分コード],【明細】!E11),"")</f>
        <v/>
      </c>
      <c r="L11" s="154"/>
      <c r="M11" s="154"/>
      <c r="N11" s="154"/>
    </row>
    <row r="12" spans="1:14">
      <c r="A12" s="25" t="str">
        <f t="shared" si="1"/>
        <v/>
      </c>
      <c r="B12" s="159"/>
      <c r="C12" s="8" t="str">
        <f>IFERROR(VLOOKUP(B12,一覧!$B$9:$E$29,2,FALSE),"")</f>
        <v/>
      </c>
      <c r="D12" s="8" t="str">
        <f>IFERROR(VLOOKUP(B12,一覧!$B$9:$E$29,3,FALSE),"")</f>
        <v/>
      </c>
      <c r="E12" s="8" t="str">
        <f>IFERROR(VLOOKUP(B12,一覧!$B$9:$E$29,4,FALSE),"")</f>
        <v/>
      </c>
      <c r="F12" s="154"/>
      <c r="G12" s="155"/>
      <c r="H12" s="155"/>
      <c r="I12" s="31" t="str">
        <f t="shared" si="2"/>
        <v/>
      </c>
      <c r="J12" s="128" t="str">
        <f>IFERROR(VLOOKUP(I12,時間数変換[],3,TRUE),"")</f>
        <v/>
      </c>
      <c r="K12" s="128" t="str">
        <f>IF(SUMIFS(算定単位数表[算定単位数],算定単位数表[利用時間],【明細】!J12,算定単位数表[障害種類],【明細】!D12,算定単位数表[障害支援区分コード],【明細】!E12)&gt;0,SUMIFS(算定単位数表[算定単位数],算定単位数表[利用時間],【明細】!J12,算定単位数表[障害種類],【明細】!D12,算定単位数表[障害支援区分コード],【明細】!E12),"")</f>
        <v/>
      </c>
      <c r="L12" s="154"/>
      <c r="M12" s="154"/>
      <c r="N12" s="154"/>
    </row>
    <row r="13" spans="1:14">
      <c r="A13" s="25" t="str">
        <f t="shared" si="1"/>
        <v/>
      </c>
      <c r="B13" s="159"/>
      <c r="C13" s="8" t="str">
        <f>IFERROR(VLOOKUP(B13,一覧!$B$9:$E$29,2,FALSE),"")</f>
        <v/>
      </c>
      <c r="D13" s="8" t="str">
        <f>IFERROR(VLOOKUP(B13,一覧!$B$9:$E$29,3,FALSE),"")</f>
        <v/>
      </c>
      <c r="E13" s="8" t="str">
        <f>IFERROR(VLOOKUP(B13,一覧!$B$9:$E$29,4,FALSE),"")</f>
        <v/>
      </c>
      <c r="F13" s="154"/>
      <c r="G13" s="155"/>
      <c r="H13" s="155"/>
      <c r="I13" s="31" t="str">
        <f t="shared" si="2"/>
        <v/>
      </c>
      <c r="J13" s="128" t="str">
        <f>IFERROR(VLOOKUP(I13,時間数変換[],3,TRUE),"")</f>
        <v/>
      </c>
      <c r="K13" s="128" t="str">
        <f>IF(SUMIFS(算定単位数表[算定単位数],算定単位数表[利用時間],【明細】!J13,算定単位数表[障害種類],【明細】!D13,算定単位数表[障害支援区分コード],【明細】!E13)&gt;0,SUMIFS(算定単位数表[算定単位数],算定単位数表[利用時間],【明細】!J13,算定単位数表[障害種類],【明細】!D13,算定単位数表[障害支援区分コード],【明細】!E13),"")</f>
        <v/>
      </c>
      <c r="L13" s="154"/>
      <c r="M13" s="154"/>
      <c r="N13" s="154"/>
    </row>
    <row r="14" spans="1:14">
      <c r="A14" s="25" t="str">
        <f t="shared" si="1"/>
        <v/>
      </c>
      <c r="B14" s="159"/>
      <c r="C14" s="8" t="str">
        <f>IFERROR(VLOOKUP(B14,一覧!$B$9:$E$29,2,FALSE),"")</f>
        <v/>
      </c>
      <c r="D14" s="8" t="str">
        <f>IFERROR(VLOOKUP(B14,一覧!$B$9:$E$29,3,FALSE),"")</f>
        <v/>
      </c>
      <c r="E14" s="8" t="str">
        <f>IFERROR(VLOOKUP(B14,一覧!$B$9:$E$29,4,FALSE),"")</f>
        <v/>
      </c>
      <c r="F14" s="154"/>
      <c r="G14" s="155"/>
      <c r="H14" s="155"/>
      <c r="I14" s="31" t="str">
        <f t="shared" si="2"/>
        <v/>
      </c>
      <c r="J14" s="128" t="str">
        <f>IFERROR(VLOOKUP(I14,時間数変換[],3,TRUE),"")</f>
        <v/>
      </c>
      <c r="K14" s="128" t="str">
        <f>IF(SUMIFS(算定単位数表[算定単位数],算定単位数表[利用時間],【明細】!J14,算定単位数表[障害種類],【明細】!D14,算定単位数表[障害支援区分コード],【明細】!E14)&gt;0,SUMIFS(算定単位数表[算定単位数],算定単位数表[利用時間],【明細】!J14,算定単位数表[障害種類],【明細】!D14,算定単位数表[障害支援区分コード],【明細】!E14),"")</f>
        <v/>
      </c>
      <c r="L14" s="154"/>
      <c r="M14" s="154"/>
      <c r="N14" s="154"/>
    </row>
    <row r="15" spans="1:14">
      <c r="A15" s="25" t="str">
        <f t="shared" si="1"/>
        <v/>
      </c>
      <c r="B15" s="159"/>
      <c r="C15" s="8" t="str">
        <f>IFERROR(VLOOKUP(B15,一覧!$B$9:$E$29,2,FALSE),"")</f>
        <v/>
      </c>
      <c r="D15" s="8" t="str">
        <f>IFERROR(VLOOKUP(B15,一覧!$B$9:$E$29,3,FALSE),"")</f>
        <v/>
      </c>
      <c r="E15" s="8" t="str">
        <f>IFERROR(VLOOKUP(B15,一覧!$B$9:$E$29,4,FALSE),"")</f>
        <v/>
      </c>
      <c r="F15" s="154"/>
      <c r="G15" s="155"/>
      <c r="H15" s="155"/>
      <c r="I15" s="31" t="str">
        <f t="shared" si="2"/>
        <v/>
      </c>
      <c r="J15" s="128" t="str">
        <f>IFERROR(VLOOKUP(I15,時間数変換[],3,TRUE),"")</f>
        <v/>
      </c>
      <c r="K15" s="128" t="str">
        <f>IF(SUMIFS(算定単位数表[算定単位数],算定単位数表[利用時間],【明細】!J15,算定単位数表[障害種類],【明細】!D15,算定単位数表[障害支援区分コード],【明細】!E15)&gt;0,SUMIFS(算定単位数表[算定単位数],算定単位数表[利用時間],【明細】!J15,算定単位数表[障害種類],【明細】!D15,算定単位数表[障害支援区分コード],【明細】!E15),"")</f>
        <v/>
      </c>
      <c r="L15" s="154"/>
      <c r="M15" s="154"/>
      <c r="N15" s="154"/>
    </row>
    <row r="16" spans="1:14">
      <c r="A16" s="25" t="str">
        <f t="shared" si="1"/>
        <v/>
      </c>
      <c r="B16" s="159"/>
      <c r="C16" s="8" t="str">
        <f>IFERROR(VLOOKUP(B16,一覧!$B$9:$E$29,2,FALSE),"")</f>
        <v/>
      </c>
      <c r="D16" s="8" t="str">
        <f>IFERROR(VLOOKUP(B16,一覧!$B$9:$E$29,3,FALSE),"")</f>
        <v/>
      </c>
      <c r="E16" s="8" t="str">
        <f>IFERROR(VLOOKUP(B16,一覧!$B$9:$E$29,4,FALSE),"")</f>
        <v/>
      </c>
      <c r="F16" s="154"/>
      <c r="G16" s="155"/>
      <c r="H16" s="155"/>
      <c r="I16" s="31" t="str">
        <f t="shared" si="2"/>
        <v/>
      </c>
      <c r="J16" s="128" t="str">
        <f>IFERROR(VLOOKUP(I16,時間数変換[],3,TRUE),"")</f>
        <v/>
      </c>
      <c r="K16" s="128" t="str">
        <f>IF(SUMIFS(算定単位数表[算定単位数],算定単位数表[利用時間],【明細】!J16,算定単位数表[障害種類],【明細】!D16,算定単位数表[障害支援区分コード],【明細】!E16)&gt;0,SUMIFS(算定単位数表[算定単位数],算定単位数表[利用時間],【明細】!J16,算定単位数表[障害種類],【明細】!D16,算定単位数表[障害支援区分コード],【明細】!E16),"")</f>
        <v/>
      </c>
      <c r="L16" s="154"/>
      <c r="M16" s="154"/>
      <c r="N16" s="154"/>
    </row>
    <row r="17" spans="1:14">
      <c r="A17" s="25" t="str">
        <f t="shared" si="1"/>
        <v/>
      </c>
      <c r="B17" s="159"/>
      <c r="C17" s="8" t="str">
        <f>IFERROR(VLOOKUP(B17,一覧!$B$9:$E$29,2,FALSE),"")</f>
        <v/>
      </c>
      <c r="D17" s="8" t="str">
        <f>IFERROR(VLOOKUP(B17,一覧!$B$9:$E$29,3,FALSE),"")</f>
        <v/>
      </c>
      <c r="E17" s="8" t="str">
        <f>IFERROR(VLOOKUP(B17,一覧!$B$9:$E$29,4,FALSE),"")</f>
        <v/>
      </c>
      <c r="F17" s="154"/>
      <c r="G17" s="155"/>
      <c r="H17" s="155"/>
      <c r="I17" s="31" t="str">
        <f t="shared" si="2"/>
        <v/>
      </c>
      <c r="J17" s="128" t="str">
        <f>IFERROR(VLOOKUP(I17,時間数変換[],3,TRUE),"")</f>
        <v/>
      </c>
      <c r="K17" s="128" t="str">
        <f>IF(SUMIFS(算定単位数表[算定単位数],算定単位数表[利用時間],【明細】!J17,算定単位数表[障害種類],【明細】!D17,算定単位数表[障害支援区分コード],【明細】!E17)&gt;0,SUMIFS(算定単位数表[算定単位数],算定単位数表[利用時間],【明細】!J17,算定単位数表[障害種類],【明細】!D17,算定単位数表[障害支援区分コード],【明細】!E17),"")</f>
        <v/>
      </c>
      <c r="L17" s="154"/>
      <c r="M17" s="154"/>
      <c r="N17" s="154"/>
    </row>
    <row r="18" spans="1:14">
      <c r="A18" s="25" t="str">
        <f t="shared" si="1"/>
        <v/>
      </c>
      <c r="B18" s="159"/>
      <c r="C18" s="8" t="str">
        <f>IFERROR(VLOOKUP(B18,一覧!$B$9:$E$29,2,FALSE),"")</f>
        <v/>
      </c>
      <c r="D18" s="8" t="str">
        <f>IFERROR(VLOOKUP(B18,一覧!$B$9:$E$29,3,FALSE),"")</f>
        <v/>
      </c>
      <c r="E18" s="8" t="str">
        <f>IFERROR(VLOOKUP(B18,一覧!$B$9:$E$29,4,FALSE),"")</f>
        <v/>
      </c>
      <c r="F18" s="154"/>
      <c r="G18" s="155"/>
      <c r="H18" s="155"/>
      <c r="I18" s="31" t="str">
        <f t="shared" si="2"/>
        <v/>
      </c>
      <c r="J18" s="128" t="str">
        <f>IFERROR(VLOOKUP(I18,時間数変換[],3,TRUE),"")</f>
        <v/>
      </c>
      <c r="K18" s="128" t="str">
        <f>IF(SUMIFS(算定単位数表[算定単位数],算定単位数表[利用時間],【明細】!J18,算定単位数表[障害種類],【明細】!D18,算定単位数表[障害支援区分コード],【明細】!E18)&gt;0,SUMIFS(算定単位数表[算定単位数],算定単位数表[利用時間],【明細】!J18,算定単位数表[障害種類],【明細】!D18,算定単位数表[障害支援区分コード],【明細】!E18),"")</f>
        <v/>
      </c>
      <c r="L18" s="154"/>
      <c r="M18" s="154"/>
      <c r="N18" s="154"/>
    </row>
    <row r="19" spans="1:14">
      <c r="A19" s="25" t="str">
        <f t="shared" si="1"/>
        <v/>
      </c>
      <c r="B19" s="159"/>
      <c r="C19" s="8" t="str">
        <f>IFERROR(VLOOKUP(B19,一覧!$B$9:$E$29,2,FALSE),"")</f>
        <v/>
      </c>
      <c r="D19" s="8" t="str">
        <f>IFERROR(VLOOKUP(B19,一覧!$B$9:$E$29,3,FALSE),"")</f>
        <v/>
      </c>
      <c r="E19" s="8" t="str">
        <f>IFERROR(VLOOKUP(B19,一覧!$B$9:$E$29,4,FALSE),"")</f>
        <v/>
      </c>
      <c r="F19" s="154"/>
      <c r="G19" s="155"/>
      <c r="H19" s="155"/>
      <c r="I19" s="31" t="str">
        <f t="shared" si="2"/>
        <v/>
      </c>
      <c r="J19" s="128" t="str">
        <f>IFERROR(VLOOKUP(I19,時間数変換[],3,TRUE),"")</f>
        <v/>
      </c>
      <c r="K19" s="128" t="str">
        <f>IF(SUMIFS(算定単位数表[算定単位数],算定単位数表[利用時間],【明細】!J19,算定単位数表[障害種類],【明細】!D19,算定単位数表[障害支援区分コード],【明細】!E19)&gt;0,SUMIFS(算定単位数表[算定単位数],算定単位数表[利用時間],【明細】!J19,算定単位数表[障害種類],【明細】!D19,算定単位数表[障害支援区分コード],【明細】!E19),"")</f>
        <v/>
      </c>
      <c r="L19" s="154"/>
      <c r="M19" s="154"/>
      <c r="N19" s="154"/>
    </row>
    <row r="20" spans="1:14">
      <c r="A20" s="25" t="str">
        <f t="shared" si="1"/>
        <v/>
      </c>
      <c r="B20" s="159"/>
      <c r="C20" s="8" t="str">
        <f>IFERROR(VLOOKUP(B20,一覧!$B$9:$E$29,2,FALSE),"")</f>
        <v/>
      </c>
      <c r="D20" s="8" t="str">
        <f>IFERROR(VLOOKUP(B20,一覧!$B$9:$E$29,3,FALSE),"")</f>
        <v/>
      </c>
      <c r="E20" s="8" t="str">
        <f>IFERROR(VLOOKUP(B20,一覧!$B$9:$E$29,4,FALSE),"")</f>
        <v/>
      </c>
      <c r="F20" s="154"/>
      <c r="G20" s="155"/>
      <c r="H20" s="155"/>
      <c r="I20" s="31" t="str">
        <f t="shared" si="2"/>
        <v/>
      </c>
      <c r="J20" s="128" t="str">
        <f>IFERROR(VLOOKUP(I20,時間数変換[],3,TRUE),"")</f>
        <v/>
      </c>
      <c r="K20" s="128" t="str">
        <f>IF(SUMIFS(算定単位数表[算定単位数],算定単位数表[利用時間],【明細】!J20,算定単位数表[障害種類],【明細】!D20,算定単位数表[障害支援区分コード],【明細】!E20)&gt;0,SUMIFS(算定単位数表[算定単位数],算定単位数表[利用時間],【明細】!J20,算定単位数表[障害種類],【明細】!D20,算定単位数表[障害支援区分コード],【明細】!E20),"")</f>
        <v/>
      </c>
      <c r="L20" s="154"/>
      <c r="M20" s="154"/>
      <c r="N20" s="154"/>
    </row>
    <row r="21" spans="1:14">
      <c r="A21" s="25" t="str">
        <f t="shared" si="1"/>
        <v/>
      </c>
      <c r="B21" s="159"/>
      <c r="C21" s="8" t="str">
        <f>IFERROR(VLOOKUP(B21,一覧!$B$9:$E$29,2,FALSE),"")</f>
        <v/>
      </c>
      <c r="D21" s="8" t="str">
        <f>IFERROR(VLOOKUP(B21,一覧!$B$9:$E$29,3,FALSE),"")</f>
        <v/>
      </c>
      <c r="E21" s="8" t="str">
        <f>IFERROR(VLOOKUP(B21,一覧!$B$9:$E$29,4,FALSE),"")</f>
        <v/>
      </c>
      <c r="F21" s="154"/>
      <c r="G21" s="155"/>
      <c r="H21" s="155"/>
      <c r="I21" s="31" t="str">
        <f t="shared" si="2"/>
        <v/>
      </c>
      <c r="J21" s="128" t="str">
        <f>IFERROR(VLOOKUP(I21,時間数変換[],3,TRUE),"")</f>
        <v/>
      </c>
      <c r="K21" s="128" t="str">
        <f>IF(SUMIFS(算定単位数表[算定単位数],算定単位数表[利用時間],【明細】!J21,算定単位数表[障害種類],【明細】!D21,算定単位数表[障害支援区分コード],【明細】!E21)&gt;0,SUMIFS(算定単位数表[算定単位数],算定単位数表[利用時間],【明細】!J21,算定単位数表[障害種類],【明細】!D21,算定単位数表[障害支援区分コード],【明細】!E21),"")</f>
        <v/>
      </c>
      <c r="L21" s="154"/>
      <c r="M21" s="154"/>
      <c r="N21" s="154"/>
    </row>
    <row r="22" spans="1:14">
      <c r="A22" s="25" t="str">
        <f t="shared" si="1"/>
        <v/>
      </c>
      <c r="B22" s="159"/>
      <c r="C22" s="8" t="str">
        <f>IFERROR(VLOOKUP(B22,一覧!$B$9:$E$29,2,FALSE),"")</f>
        <v/>
      </c>
      <c r="D22" s="8" t="str">
        <f>IFERROR(VLOOKUP(B22,一覧!$B$9:$E$29,3,FALSE),"")</f>
        <v/>
      </c>
      <c r="E22" s="8" t="str">
        <f>IFERROR(VLOOKUP(B22,一覧!$B$9:$E$29,4,FALSE),"")</f>
        <v/>
      </c>
      <c r="F22" s="154"/>
      <c r="G22" s="155"/>
      <c r="H22" s="155"/>
      <c r="I22" s="31" t="str">
        <f t="shared" si="2"/>
        <v/>
      </c>
      <c r="J22" s="128" t="str">
        <f>IFERROR(VLOOKUP(I22,時間数変換[],3,TRUE),"")</f>
        <v/>
      </c>
      <c r="K22" s="128" t="str">
        <f>IF(SUMIFS(算定単位数表[算定単位数],算定単位数表[利用時間],【明細】!J22,算定単位数表[障害種類],【明細】!D22,算定単位数表[障害支援区分コード],【明細】!E22)&gt;0,SUMIFS(算定単位数表[算定単位数],算定単位数表[利用時間],【明細】!J22,算定単位数表[障害種類],【明細】!D22,算定単位数表[障害支援区分コード],【明細】!E22),"")</f>
        <v/>
      </c>
      <c r="L22" s="154"/>
      <c r="M22" s="154"/>
      <c r="N22" s="154"/>
    </row>
    <row r="23" spans="1:14">
      <c r="A23" s="25" t="str">
        <f t="shared" si="1"/>
        <v/>
      </c>
      <c r="B23" s="159"/>
      <c r="C23" s="8" t="str">
        <f>IFERROR(VLOOKUP(B23,一覧!$B$9:$E$29,2,FALSE),"")</f>
        <v/>
      </c>
      <c r="D23" s="8" t="str">
        <f>IFERROR(VLOOKUP(B23,一覧!$B$9:$E$29,3,FALSE),"")</f>
        <v/>
      </c>
      <c r="E23" s="8" t="str">
        <f>IFERROR(VLOOKUP(B23,一覧!$B$9:$E$29,4,FALSE),"")</f>
        <v/>
      </c>
      <c r="F23" s="154"/>
      <c r="G23" s="155"/>
      <c r="H23" s="155"/>
      <c r="I23" s="31" t="str">
        <f t="shared" si="2"/>
        <v/>
      </c>
      <c r="J23" s="128" t="str">
        <f>IFERROR(VLOOKUP(I23,時間数変換[],3,TRUE),"")</f>
        <v/>
      </c>
      <c r="K23" s="128" t="str">
        <f>IF(SUMIFS(算定単位数表[算定単位数],算定単位数表[利用時間],【明細】!J23,算定単位数表[障害種類],【明細】!D23,算定単位数表[障害支援区分コード],【明細】!E23)&gt;0,SUMIFS(算定単位数表[算定単位数],算定単位数表[利用時間],【明細】!J23,算定単位数表[障害種類],【明細】!D23,算定単位数表[障害支援区分コード],【明細】!E23),"")</f>
        <v/>
      </c>
      <c r="L23" s="154"/>
      <c r="M23" s="154"/>
      <c r="N23" s="154"/>
    </row>
    <row r="24" spans="1:14">
      <c r="A24" s="25" t="str">
        <f t="shared" si="1"/>
        <v/>
      </c>
      <c r="B24" s="159"/>
      <c r="C24" s="8" t="str">
        <f>IFERROR(VLOOKUP(B24,一覧!$B$9:$E$29,2,FALSE),"")</f>
        <v/>
      </c>
      <c r="D24" s="8" t="str">
        <f>IFERROR(VLOOKUP(B24,一覧!$B$9:$E$29,3,FALSE),"")</f>
        <v/>
      </c>
      <c r="E24" s="8" t="str">
        <f>IFERROR(VLOOKUP(B24,一覧!$B$9:$E$29,4,FALSE),"")</f>
        <v/>
      </c>
      <c r="F24" s="154"/>
      <c r="G24" s="155"/>
      <c r="H24" s="155"/>
      <c r="I24" s="31" t="str">
        <f t="shared" si="2"/>
        <v/>
      </c>
      <c r="J24" s="128" t="str">
        <f>IFERROR(VLOOKUP(I24,時間数変換[],3,TRUE),"")</f>
        <v/>
      </c>
      <c r="K24" s="128" t="str">
        <f>IF(SUMIFS(算定単位数表[算定単位数],算定単位数表[利用時間],【明細】!J24,算定単位数表[障害種類],【明細】!D24,算定単位数表[障害支援区分コード],【明細】!E24)&gt;0,SUMIFS(算定単位数表[算定単位数],算定単位数表[利用時間],【明細】!J24,算定単位数表[障害種類],【明細】!D24,算定単位数表[障害支援区分コード],【明細】!E24),"")</f>
        <v/>
      </c>
      <c r="L24" s="154"/>
      <c r="M24" s="154"/>
      <c r="N24" s="154"/>
    </row>
    <row r="25" spans="1:14">
      <c r="A25" s="25" t="str">
        <f t="shared" si="1"/>
        <v/>
      </c>
      <c r="B25" s="160"/>
      <c r="C25" s="8" t="str">
        <f>IFERROR(VLOOKUP(B25,一覧!$B$9:$E$29,2,FALSE),"")</f>
        <v/>
      </c>
      <c r="D25" s="8" t="str">
        <f>IFERROR(VLOOKUP(B25,一覧!$B$9:$E$29,3,FALSE),"")</f>
        <v/>
      </c>
      <c r="E25" s="8" t="str">
        <f>IFERROR(VLOOKUP(B25,一覧!$B$9:$E$29,4,FALSE),"")</f>
        <v/>
      </c>
      <c r="F25" s="154"/>
      <c r="G25" s="155"/>
      <c r="H25" s="155"/>
      <c r="I25" s="31" t="str">
        <f t="shared" si="2"/>
        <v/>
      </c>
      <c r="J25" s="128" t="str">
        <f>IFERROR(VLOOKUP(I25,時間数変換[],3,TRUE),"")</f>
        <v/>
      </c>
      <c r="K25" s="128" t="str">
        <f>IF(SUMIFS(算定単位数表[算定単位数],算定単位数表[利用時間],【明細】!J25,算定単位数表[障害種類],【明細】!D25,算定単位数表[障害支援区分コード],【明細】!E25)&gt;0,SUMIFS(算定単位数表[算定単位数],算定単位数表[利用時間],【明細】!J25,算定単位数表[障害種類],【明細】!D25,算定単位数表[障害支援区分コード],【明細】!E25),"")</f>
        <v/>
      </c>
      <c r="L25" s="154"/>
      <c r="M25" s="154"/>
      <c r="N25" s="154"/>
    </row>
    <row r="26" spans="1:14">
      <c r="A26" s="25" t="str">
        <f t="shared" si="1"/>
        <v/>
      </c>
      <c r="B26" s="160"/>
      <c r="C26" s="8" t="str">
        <f>IFERROR(VLOOKUP(B26,一覧!$B$9:$E$29,2,FALSE),"")</f>
        <v/>
      </c>
      <c r="D26" s="8" t="str">
        <f>IFERROR(VLOOKUP(B26,一覧!$B$9:$E$29,3,FALSE),"")</f>
        <v/>
      </c>
      <c r="E26" s="8" t="str">
        <f>IFERROR(VLOOKUP(B26,一覧!$B$9:$E$29,4,FALSE),"")</f>
        <v/>
      </c>
      <c r="F26" s="154"/>
      <c r="G26" s="155"/>
      <c r="H26" s="155"/>
      <c r="I26" s="31" t="str">
        <f t="shared" si="2"/>
        <v/>
      </c>
      <c r="J26" s="128" t="str">
        <f>IFERROR(VLOOKUP(I26,時間数変換[],3,TRUE),"")</f>
        <v/>
      </c>
      <c r="K26" s="128" t="str">
        <f>IF(SUMIFS(算定単位数表[算定単位数],算定単位数表[利用時間],【明細】!J26,算定単位数表[障害種類],【明細】!D26,算定単位数表[障害支援区分コード],【明細】!E26)&gt;0,SUMIFS(算定単位数表[算定単位数],算定単位数表[利用時間],【明細】!J26,算定単位数表[障害種類],【明細】!D26,算定単位数表[障害支援区分コード],【明細】!E26),"")</f>
        <v/>
      </c>
      <c r="L26" s="154"/>
      <c r="M26" s="154"/>
      <c r="N26" s="154"/>
    </row>
    <row r="27" spans="1:14">
      <c r="A27" s="25" t="str">
        <f t="shared" si="1"/>
        <v/>
      </c>
      <c r="B27" s="160"/>
      <c r="C27" s="8" t="str">
        <f>IFERROR(VLOOKUP(B27,一覧!$B$9:$E$29,2,FALSE),"")</f>
        <v/>
      </c>
      <c r="D27" s="8" t="str">
        <f>IFERROR(VLOOKUP(B27,一覧!$B$9:$E$29,3,FALSE),"")</f>
        <v/>
      </c>
      <c r="E27" s="8" t="str">
        <f>IFERROR(VLOOKUP(B27,一覧!$B$9:$E$29,4,FALSE),"")</f>
        <v/>
      </c>
      <c r="F27" s="154"/>
      <c r="G27" s="155"/>
      <c r="H27" s="155"/>
      <c r="I27" s="31" t="str">
        <f t="shared" si="2"/>
        <v/>
      </c>
      <c r="J27" s="128" t="str">
        <f>IFERROR(VLOOKUP(I27,時間数変換[],3,TRUE),"")</f>
        <v/>
      </c>
      <c r="K27" s="128" t="str">
        <f>IF(SUMIFS(算定単位数表[算定単位数],算定単位数表[利用時間],【明細】!J27,算定単位数表[障害種類],【明細】!D27,算定単位数表[障害支援区分コード],【明細】!E27)&gt;0,SUMIFS(算定単位数表[算定単位数],算定単位数表[利用時間],【明細】!J27,算定単位数表[障害種類],【明細】!D27,算定単位数表[障害支援区分コード],【明細】!E27),"")</f>
        <v/>
      </c>
      <c r="L27" s="154"/>
      <c r="M27" s="154"/>
      <c r="N27" s="154"/>
    </row>
    <row r="28" spans="1:14">
      <c r="A28" s="25" t="str">
        <f t="shared" si="1"/>
        <v/>
      </c>
      <c r="B28" s="160"/>
      <c r="C28" s="8" t="str">
        <f>IFERROR(VLOOKUP(B28,一覧!$B$9:$E$29,2,FALSE),"")</f>
        <v/>
      </c>
      <c r="D28" s="8" t="str">
        <f>IFERROR(VLOOKUP(B28,一覧!$B$9:$E$29,3,FALSE),"")</f>
        <v/>
      </c>
      <c r="E28" s="8" t="str">
        <f>IFERROR(VLOOKUP(B28,一覧!$B$9:$E$29,4,FALSE),"")</f>
        <v/>
      </c>
      <c r="F28" s="154"/>
      <c r="G28" s="155"/>
      <c r="H28" s="155"/>
      <c r="I28" s="31" t="str">
        <f t="shared" si="2"/>
        <v/>
      </c>
      <c r="J28" s="128" t="str">
        <f>IFERROR(VLOOKUP(I28,時間数変換[],3,TRUE),"")</f>
        <v/>
      </c>
      <c r="K28" s="128" t="str">
        <f>IF(SUMIFS(算定単位数表[算定単位数],算定単位数表[利用時間],【明細】!J28,算定単位数表[障害種類],【明細】!D28,算定単位数表[障害支援区分コード],【明細】!E28)&gt;0,SUMIFS(算定単位数表[算定単位数],算定単位数表[利用時間],【明細】!J28,算定単位数表[障害種類],【明細】!D28,算定単位数表[障害支援区分コード],【明細】!E28),"")</f>
        <v/>
      </c>
      <c r="L28" s="154"/>
      <c r="M28" s="154"/>
      <c r="N28" s="154"/>
    </row>
    <row r="29" spans="1:14">
      <c r="A29" s="25" t="str">
        <f t="shared" si="1"/>
        <v/>
      </c>
      <c r="B29" s="160"/>
      <c r="C29" s="8" t="str">
        <f>IFERROR(VLOOKUP(B29,一覧!$B$9:$E$29,2,FALSE),"")</f>
        <v/>
      </c>
      <c r="D29" s="8" t="str">
        <f>IFERROR(VLOOKUP(B29,一覧!$B$9:$E$29,3,FALSE),"")</f>
        <v/>
      </c>
      <c r="E29" s="8" t="str">
        <f>IFERROR(VLOOKUP(B29,一覧!$B$9:$E$29,4,FALSE),"")</f>
        <v/>
      </c>
      <c r="F29" s="154"/>
      <c r="G29" s="155"/>
      <c r="H29" s="155"/>
      <c r="I29" s="31" t="str">
        <f t="shared" si="2"/>
        <v/>
      </c>
      <c r="J29" s="128" t="str">
        <f>IFERROR(VLOOKUP(I29,時間数変換[],3,TRUE),"")</f>
        <v/>
      </c>
      <c r="K29" s="128" t="str">
        <f>IF(SUMIFS(算定単位数表[算定単位数],算定単位数表[利用時間],【明細】!J29,算定単位数表[障害種類],【明細】!D29,算定単位数表[障害支援区分コード],【明細】!E29)&gt;0,SUMIFS(算定単位数表[算定単位数],算定単位数表[利用時間],【明細】!J29,算定単位数表[障害種類],【明細】!D29,算定単位数表[障害支援区分コード],【明細】!E29),"")</f>
        <v/>
      </c>
      <c r="L29" s="154"/>
      <c r="M29" s="154"/>
      <c r="N29" s="154"/>
    </row>
    <row r="30" spans="1:14">
      <c r="A30" s="25" t="str">
        <f t="shared" si="1"/>
        <v/>
      </c>
      <c r="B30" s="160"/>
      <c r="C30" s="8" t="str">
        <f>IFERROR(VLOOKUP(B30,一覧!$B$9:$E$29,2,FALSE),"")</f>
        <v/>
      </c>
      <c r="D30" s="8" t="str">
        <f>IFERROR(VLOOKUP(B30,一覧!$B$9:$E$29,3,FALSE),"")</f>
        <v/>
      </c>
      <c r="E30" s="8" t="str">
        <f>IFERROR(VLOOKUP(B30,一覧!$B$9:$E$29,4,FALSE),"")</f>
        <v/>
      </c>
      <c r="F30" s="154"/>
      <c r="G30" s="155"/>
      <c r="H30" s="155"/>
      <c r="I30" s="31" t="str">
        <f t="shared" si="2"/>
        <v/>
      </c>
      <c r="J30" s="128" t="str">
        <f>IFERROR(VLOOKUP(I30,時間数変換[],3,TRUE),"")</f>
        <v/>
      </c>
      <c r="K30" s="128" t="str">
        <f>IF(SUMIFS(算定単位数表[算定単位数],算定単位数表[利用時間],【明細】!J30,算定単位数表[障害種類],【明細】!D30,算定単位数表[障害支援区分コード],【明細】!E30)&gt;0,SUMIFS(算定単位数表[算定単位数],算定単位数表[利用時間],【明細】!J30,算定単位数表[障害種類],【明細】!D30,算定単位数表[障害支援区分コード],【明細】!E30),"")</f>
        <v/>
      </c>
      <c r="L30" s="154"/>
      <c r="M30" s="154"/>
      <c r="N30" s="154"/>
    </row>
    <row r="31" spans="1:14">
      <c r="A31" s="25" t="str">
        <f t="shared" si="1"/>
        <v/>
      </c>
      <c r="B31" s="160"/>
      <c r="C31" s="8" t="str">
        <f>IFERROR(VLOOKUP(B31,一覧!$B$9:$E$29,2,FALSE),"")</f>
        <v/>
      </c>
      <c r="D31" s="8" t="str">
        <f>IFERROR(VLOOKUP(B31,一覧!$B$9:$E$29,3,FALSE),"")</f>
        <v/>
      </c>
      <c r="E31" s="8" t="str">
        <f>IFERROR(VLOOKUP(B31,一覧!$B$9:$E$29,4,FALSE),"")</f>
        <v/>
      </c>
      <c r="F31" s="154"/>
      <c r="G31" s="155"/>
      <c r="H31" s="155"/>
      <c r="I31" s="31" t="str">
        <f t="shared" si="2"/>
        <v/>
      </c>
      <c r="J31" s="128" t="str">
        <f>IFERROR(VLOOKUP(I31,時間数変換[],3,TRUE),"")</f>
        <v/>
      </c>
      <c r="K31" s="128" t="str">
        <f>IF(SUMIFS(算定単位数表[算定単位数],算定単位数表[利用時間],【明細】!J31,算定単位数表[障害種類],【明細】!D31,算定単位数表[障害支援区分コード],【明細】!E31)&gt;0,SUMIFS(算定単位数表[算定単位数],算定単位数表[利用時間],【明細】!J31,算定単位数表[障害種類],【明細】!D31,算定単位数表[障害支援区分コード],【明細】!E31),"")</f>
        <v/>
      </c>
      <c r="L31" s="154"/>
      <c r="M31" s="154"/>
      <c r="N31" s="154"/>
    </row>
    <row r="32" spans="1:14">
      <c r="A32" s="25" t="str">
        <f t="shared" si="1"/>
        <v/>
      </c>
      <c r="B32" s="160"/>
      <c r="C32" s="8" t="str">
        <f>IFERROR(VLOOKUP(B32,一覧!$B$9:$E$29,2,FALSE),"")</f>
        <v/>
      </c>
      <c r="D32" s="8" t="str">
        <f>IFERROR(VLOOKUP(B32,一覧!$B$9:$E$29,3,FALSE),"")</f>
        <v/>
      </c>
      <c r="E32" s="8" t="str">
        <f>IFERROR(VLOOKUP(B32,一覧!$B$9:$E$29,4,FALSE),"")</f>
        <v/>
      </c>
      <c r="F32" s="154"/>
      <c r="G32" s="155"/>
      <c r="H32" s="155"/>
      <c r="I32" s="31" t="str">
        <f t="shared" si="2"/>
        <v/>
      </c>
      <c r="J32" s="128" t="str">
        <f>IFERROR(VLOOKUP(I32,時間数変換[],3,TRUE),"")</f>
        <v/>
      </c>
      <c r="K32" s="128" t="str">
        <f>IF(SUMIFS(算定単位数表[算定単位数],算定単位数表[利用時間],【明細】!J32,算定単位数表[障害種類],【明細】!D32,算定単位数表[障害支援区分コード],【明細】!E32)&gt;0,SUMIFS(算定単位数表[算定単位数],算定単位数表[利用時間],【明細】!J32,算定単位数表[障害種類],【明細】!D32,算定単位数表[障害支援区分コード],【明細】!E32),"")</f>
        <v/>
      </c>
      <c r="L32" s="154"/>
      <c r="M32" s="154"/>
      <c r="N32" s="154"/>
    </row>
    <row r="33" spans="1:14">
      <c r="A33" s="25" t="str">
        <f t="shared" si="1"/>
        <v/>
      </c>
      <c r="B33" s="160"/>
      <c r="C33" s="8" t="str">
        <f>IFERROR(VLOOKUP(B33,一覧!$B$9:$E$29,2,FALSE),"")</f>
        <v/>
      </c>
      <c r="D33" s="8" t="str">
        <f>IFERROR(VLOOKUP(B33,一覧!$B$9:$E$29,3,FALSE),"")</f>
        <v/>
      </c>
      <c r="E33" s="8" t="str">
        <f>IFERROR(VLOOKUP(B33,一覧!$B$9:$E$29,4,FALSE),"")</f>
        <v/>
      </c>
      <c r="F33" s="154"/>
      <c r="G33" s="155"/>
      <c r="H33" s="155"/>
      <c r="I33" s="31" t="str">
        <f t="shared" si="2"/>
        <v/>
      </c>
      <c r="J33" s="128" t="str">
        <f>IFERROR(VLOOKUP(I33,時間数変換[],3,TRUE),"")</f>
        <v/>
      </c>
      <c r="K33" s="128" t="str">
        <f>IF(SUMIFS(算定単位数表[算定単位数],算定単位数表[利用時間],【明細】!J33,算定単位数表[障害種類],【明細】!D33,算定単位数表[障害支援区分コード],【明細】!E33)&gt;0,SUMIFS(算定単位数表[算定単位数],算定単位数表[利用時間],【明細】!J33,算定単位数表[障害種類],【明細】!D33,算定単位数表[障害支援区分コード],【明細】!E33),"")</f>
        <v/>
      </c>
      <c r="L33" s="154"/>
      <c r="M33" s="154"/>
      <c r="N33" s="154"/>
    </row>
    <row r="34" spans="1:14">
      <c r="A34" s="25" t="str">
        <f t="shared" si="1"/>
        <v/>
      </c>
      <c r="B34" s="160"/>
      <c r="C34" s="8" t="str">
        <f>IFERROR(VLOOKUP(B34,一覧!$B$9:$E$29,2,FALSE),"")</f>
        <v/>
      </c>
      <c r="D34" s="8" t="str">
        <f>IFERROR(VLOOKUP(B34,一覧!$B$9:$E$29,3,FALSE),"")</f>
        <v/>
      </c>
      <c r="E34" s="8" t="str">
        <f>IFERROR(VLOOKUP(B34,一覧!$B$9:$E$29,4,FALSE),"")</f>
        <v/>
      </c>
      <c r="F34" s="154"/>
      <c r="G34" s="155"/>
      <c r="H34" s="155"/>
      <c r="I34" s="31" t="str">
        <f t="shared" si="2"/>
        <v/>
      </c>
      <c r="J34" s="128" t="str">
        <f>IFERROR(VLOOKUP(I34,時間数変換[],3,TRUE),"")</f>
        <v/>
      </c>
      <c r="K34" s="128" t="str">
        <f>IF(SUMIFS(算定単位数表[算定単位数],算定単位数表[利用時間],【明細】!J34,算定単位数表[障害種類],【明細】!D34,算定単位数表[障害支援区分コード],【明細】!E34)&gt;0,SUMIFS(算定単位数表[算定単位数],算定単位数表[利用時間],【明細】!J34,算定単位数表[障害種類],【明細】!D34,算定単位数表[障害支援区分コード],【明細】!E34),"")</f>
        <v/>
      </c>
      <c r="L34" s="154"/>
      <c r="M34" s="154"/>
      <c r="N34" s="154"/>
    </row>
    <row r="35" spans="1:14">
      <c r="A35" s="25" t="str">
        <f t="shared" si="1"/>
        <v/>
      </c>
      <c r="B35" s="160"/>
      <c r="C35" s="8" t="str">
        <f>IFERROR(VLOOKUP(B35,一覧!$B$9:$E$29,2,FALSE),"")</f>
        <v/>
      </c>
      <c r="D35" s="8" t="str">
        <f>IFERROR(VLOOKUP(B35,一覧!$B$9:$E$29,3,FALSE),"")</f>
        <v/>
      </c>
      <c r="E35" s="8" t="str">
        <f>IFERROR(VLOOKUP(B35,一覧!$B$9:$E$29,4,FALSE),"")</f>
        <v/>
      </c>
      <c r="F35" s="154"/>
      <c r="G35" s="155"/>
      <c r="H35" s="155"/>
      <c r="I35" s="31" t="str">
        <f t="shared" si="2"/>
        <v/>
      </c>
      <c r="J35" s="128" t="str">
        <f>IFERROR(VLOOKUP(I35,時間数変換[],3,TRUE),"")</f>
        <v/>
      </c>
      <c r="K35" s="128" t="str">
        <f>IF(SUMIFS(算定単位数表[算定単位数],算定単位数表[利用時間],【明細】!J35,算定単位数表[障害種類],【明細】!D35,算定単位数表[障害支援区分コード],【明細】!E35)&gt;0,SUMIFS(算定単位数表[算定単位数],算定単位数表[利用時間],【明細】!J35,算定単位数表[障害種類],【明細】!D35,算定単位数表[障害支援区分コード],【明細】!E35),"")</f>
        <v/>
      </c>
      <c r="L35" s="154"/>
      <c r="M35" s="154"/>
      <c r="N35" s="154"/>
    </row>
    <row r="36" spans="1:14">
      <c r="A36" s="25" t="str">
        <f t="shared" ref="A36:A99" si="3">IF(B36="","",ROW(B36)-4)</f>
        <v/>
      </c>
      <c r="B36" s="159"/>
      <c r="C36" s="8" t="str">
        <f>IFERROR(VLOOKUP(B36,一覧!$B$9:$E$29,2,FALSE),"")</f>
        <v/>
      </c>
      <c r="D36" s="8" t="str">
        <f>IFERROR(VLOOKUP(B36,一覧!$B$9:$E$29,3,FALSE),"")</f>
        <v/>
      </c>
      <c r="E36" s="8" t="str">
        <f>IFERROR(VLOOKUP(B36,一覧!$B$9:$E$29,4,FALSE),"")</f>
        <v/>
      </c>
      <c r="F36" s="154"/>
      <c r="G36" s="155"/>
      <c r="H36" s="155"/>
      <c r="I36" s="31" t="str">
        <f t="shared" ref="I36:I99" si="4">IF((H36-G36)&gt;0,H36-G36,"")</f>
        <v/>
      </c>
      <c r="J36" s="128" t="str">
        <f>IFERROR(VLOOKUP(I36,時間数変換[],3,TRUE),"")</f>
        <v/>
      </c>
      <c r="K36" s="128" t="str">
        <f>IF(SUMIFS(算定単位数表[算定単位数],算定単位数表[利用時間],【明細】!J36,算定単位数表[障害種類],【明細】!D36,算定単位数表[障害支援区分コード],【明細】!E36)&gt;0,SUMIFS(算定単位数表[算定単位数],算定単位数表[利用時間],【明細】!J36,算定単位数表[障害種類],【明細】!D36,算定単位数表[障害支援区分コード],【明細】!E36),"")</f>
        <v/>
      </c>
      <c r="L36" s="154"/>
      <c r="M36" s="154"/>
      <c r="N36" s="154"/>
    </row>
    <row r="37" spans="1:14">
      <c r="A37" s="25" t="str">
        <f t="shared" si="3"/>
        <v/>
      </c>
      <c r="B37" s="159"/>
      <c r="C37" s="8" t="str">
        <f>IFERROR(VLOOKUP(B37,一覧!$B$9:$E$29,2,FALSE),"")</f>
        <v/>
      </c>
      <c r="D37" s="8" t="str">
        <f>IFERROR(VLOOKUP(B37,一覧!$B$9:$E$29,3,FALSE),"")</f>
        <v/>
      </c>
      <c r="E37" s="8" t="str">
        <f>IFERROR(VLOOKUP(B37,一覧!$B$9:$E$29,4,FALSE),"")</f>
        <v/>
      </c>
      <c r="F37" s="154"/>
      <c r="G37" s="155"/>
      <c r="H37" s="155"/>
      <c r="I37" s="31" t="str">
        <f t="shared" si="4"/>
        <v/>
      </c>
      <c r="J37" s="128" t="str">
        <f>IFERROR(VLOOKUP(I37,時間数変換[],3,TRUE),"")</f>
        <v/>
      </c>
      <c r="K37" s="128" t="str">
        <f>IF(SUMIFS(算定単位数表[算定単位数],算定単位数表[利用時間],【明細】!J37,算定単位数表[障害種類],【明細】!D37,算定単位数表[障害支援区分コード],【明細】!E37)&gt;0,SUMIFS(算定単位数表[算定単位数],算定単位数表[利用時間],【明細】!J37,算定単位数表[障害種類],【明細】!D37,算定単位数表[障害支援区分コード],【明細】!E37),"")</f>
        <v/>
      </c>
      <c r="L37" s="154"/>
      <c r="M37" s="154"/>
      <c r="N37" s="154"/>
    </row>
    <row r="38" spans="1:14">
      <c r="A38" s="25" t="str">
        <f t="shared" si="3"/>
        <v/>
      </c>
      <c r="B38" s="159"/>
      <c r="C38" s="8" t="str">
        <f>IFERROR(VLOOKUP(B38,一覧!$B$9:$E$29,2,FALSE),"")</f>
        <v/>
      </c>
      <c r="D38" s="8" t="str">
        <f>IFERROR(VLOOKUP(B38,一覧!$B$9:$E$29,3,FALSE),"")</f>
        <v/>
      </c>
      <c r="E38" s="8" t="str">
        <f>IFERROR(VLOOKUP(B38,一覧!$B$9:$E$29,4,FALSE),"")</f>
        <v/>
      </c>
      <c r="F38" s="154"/>
      <c r="G38" s="155"/>
      <c r="H38" s="155"/>
      <c r="I38" s="31" t="str">
        <f t="shared" si="4"/>
        <v/>
      </c>
      <c r="J38" s="128" t="str">
        <f>IFERROR(VLOOKUP(I38,時間数変換[],3,TRUE),"")</f>
        <v/>
      </c>
      <c r="K38" s="128" t="str">
        <f>IF(SUMIFS(算定単位数表[算定単位数],算定単位数表[利用時間],【明細】!J38,算定単位数表[障害種類],【明細】!D38,算定単位数表[障害支援区分コード],【明細】!E38)&gt;0,SUMIFS(算定単位数表[算定単位数],算定単位数表[利用時間],【明細】!J38,算定単位数表[障害種類],【明細】!D38,算定単位数表[障害支援区分コード],【明細】!E38),"")</f>
        <v/>
      </c>
      <c r="L38" s="154"/>
      <c r="M38" s="154"/>
      <c r="N38" s="154"/>
    </row>
    <row r="39" spans="1:14">
      <c r="A39" s="25" t="str">
        <f t="shared" si="3"/>
        <v/>
      </c>
      <c r="B39" s="159"/>
      <c r="C39" s="8" t="str">
        <f>IFERROR(VLOOKUP(B39,一覧!$B$9:$E$29,2,FALSE),"")</f>
        <v/>
      </c>
      <c r="D39" s="8" t="str">
        <f>IFERROR(VLOOKUP(B39,一覧!$B$9:$E$29,3,FALSE),"")</f>
        <v/>
      </c>
      <c r="E39" s="8" t="str">
        <f>IFERROR(VLOOKUP(B39,一覧!$B$9:$E$29,4,FALSE),"")</f>
        <v/>
      </c>
      <c r="F39" s="154"/>
      <c r="G39" s="155"/>
      <c r="H39" s="155"/>
      <c r="I39" s="31" t="str">
        <f t="shared" si="4"/>
        <v/>
      </c>
      <c r="J39" s="128" t="str">
        <f>IFERROR(VLOOKUP(I39,時間数変換[],3,TRUE),"")</f>
        <v/>
      </c>
      <c r="K39" s="128" t="str">
        <f>IF(SUMIFS(算定単位数表[算定単位数],算定単位数表[利用時間],【明細】!J39,算定単位数表[障害種類],【明細】!D39,算定単位数表[障害支援区分コード],【明細】!E39)&gt;0,SUMIFS(算定単位数表[算定単位数],算定単位数表[利用時間],【明細】!J39,算定単位数表[障害種類],【明細】!D39,算定単位数表[障害支援区分コード],【明細】!E39),"")</f>
        <v/>
      </c>
      <c r="L39" s="154"/>
      <c r="M39" s="154"/>
      <c r="N39" s="154"/>
    </row>
    <row r="40" spans="1:14">
      <c r="A40" s="25" t="str">
        <f t="shared" si="3"/>
        <v/>
      </c>
      <c r="B40" s="159"/>
      <c r="C40" s="8" t="str">
        <f>IFERROR(VLOOKUP(B40,一覧!$B$9:$E$29,2,FALSE),"")</f>
        <v/>
      </c>
      <c r="D40" s="8" t="str">
        <f>IFERROR(VLOOKUP(B40,一覧!$B$9:$E$29,3,FALSE),"")</f>
        <v/>
      </c>
      <c r="E40" s="8" t="str">
        <f>IFERROR(VLOOKUP(B40,一覧!$B$9:$E$29,4,FALSE),"")</f>
        <v/>
      </c>
      <c r="F40" s="154"/>
      <c r="G40" s="155"/>
      <c r="H40" s="155"/>
      <c r="I40" s="31" t="str">
        <f t="shared" si="4"/>
        <v/>
      </c>
      <c r="J40" s="128" t="str">
        <f>IFERROR(VLOOKUP(I40,時間数変換[],3,TRUE),"")</f>
        <v/>
      </c>
      <c r="K40" s="128" t="str">
        <f>IF(SUMIFS(算定単位数表[算定単位数],算定単位数表[利用時間],【明細】!J40,算定単位数表[障害種類],【明細】!D40,算定単位数表[障害支援区分コード],【明細】!E40)&gt;0,SUMIFS(算定単位数表[算定単位数],算定単位数表[利用時間],【明細】!J40,算定単位数表[障害種類],【明細】!D40,算定単位数表[障害支援区分コード],【明細】!E40),"")</f>
        <v/>
      </c>
      <c r="L40" s="154"/>
      <c r="M40" s="154"/>
      <c r="N40" s="154"/>
    </row>
    <row r="41" spans="1:14">
      <c r="A41" s="25" t="str">
        <f t="shared" si="3"/>
        <v/>
      </c>
      <c r="B41" s="159"/>
      <c r="C41" s="8" t="str">
        <f>IFERROR(VLOOKUP(B41,一覧!$B$9:$E$29,2,FALSE),"")</f>
        <v/>
      </c>
      <c r="D41" s="8" t="str">
        <f>IFERROR(VLOOKUP(B41,一覧!$B$9:$E$29,3,FALSE),"")</f>
        <v/>
      </c>
      <c r="E41" s="8" t="str">
        <f>IFERROR(VLOOKUP(B41,一覧!$B$9:$E$29,4,FALSE),"")</f>
        <v/>
      </c>
      <c r="F41" s="154"/>
      <c r="G41" s="155"/>
      <c r="H41" s="155"/>
      <c r="I41" s="31" t="str">
        <f t="shared" si="4"/>
        <v/>
      </c>
      <c r="J41" s="128" t="str">
        <f>IFERROR(VLOOKUP(I41,時間数変換[],3,TRUE),"")</f>
        <v/>
      </c>
      <c r="K41" s="128" t="str">
        <f>IF(SUMIFS(算定単位数表[算定単位数],算定単位数表[利用時間],【明細】!J41,算定単位数表[障害種類],【明細】!D41,算定単位数表[障害支援区分コード],【明細】!E41)&gt;0,SUMIFS(算定単位数表[算定単位数],算定単位数表[利用時間],【明細】!J41,算定単位数表[障害種類],【明細】!D41,算定単位数表[障害支援区分コード],【明細】!E41),"")</f>
        <v/>
      </c>
      <c r="L41" s="154"/>
      <c r="M41" s="154"/>
      <c r="N41" s="154"/>
    </row>
    <row r="42" spans="1:14">
      <c r="A42" s="25" t="str">
        <f t="shared" si="3"/>
        <v/>
      </c>
      <c r="B42" s="159"/>
      <c r="C42" s="8" t="str">
        <f>IFERROR(VLOOKUP(B42,一覧!$B$9:$E$29,2,FALSE),"")</f>
        <v/>
      </c>
      <c r="D42" s="8" t="str">
        <f>IFERROR(VLOOKUP(B42,一覧!$B$9:$E$29,3,FALSE),"")</f>
        <v/>
      </c>
      <c r="E42" s="8" t="str">
        <f>IFERROR(VLOOKUP(B42,一覧!$B$9:$E$29,4,FALSE),"")</f>
        <v/>
      </c>
      <c r="F42" s="154"/>
      <c r="G42" s="155"/>
      <c r="H42" s="155"/>
      <c r="I42" s="31" t="str">
        <f t="shared" si="4"/>
        <v/>
      </c>
      <c r="J42" s="128" t="str">
        <f>IFERROR(VLOOKUP(I42,時間数変換[],3,TRUE),"")</f>
        <v/>
      </c>
      <c r="K42" s="128" t="str">
        <f>IF(SUMIFS(算定単位数表[算定単位数],算定単位数表[利用時間],【明細】!J42,算定単位数表[障害種類],【明細】!D42,算定単位数表[障害支援区分コード],【明細】!E42)&gt;0,SUMIFS(算定単位数表[算定単位数],算定単位数表[利用時間],【明細】!J42,算定単位数表[障害種類],【明細】!D42,算定単位数表[障害支援区分コード],【明細】!E42),"")</f>
        <v/>
      </c>
      <c r="L42" s="154"/>
      <c r="M42" s="154"/>
      <c r="N42" s="154"/>
    </row>
    <row r="43" spans="1:14">
      <c r="A43" s="25" t="str">
        <f t="shared" si="3"/>
        <v/>
      </c>
      <c r="B43" s="159"/>
      <c r="C43" s="8" t="str">
        <f>IFERROR(VLOOKUP(B43,一覧!$B$9:$E$29,2,FALSE),"")</f>
        <v/>
      </c>
      <c r="D43" s="8" t="str">
        <f>IFERROR(VLOOKUP(B43,一覧!$B$9:$E$29,3,FALSE),"")</f>
        <v/>
      </c>
      <c r="E43" s="8" t="str">
        <f>IFERROR(VLOOKUP(B43,一覧!$B$9:$E$29,4,FALSE),"")</f>
        <v/>
      </c>
      <c r="F43" s="154"/>
      <c r="G43" s="155"/>
      <c r="H43" s="155"/>
      <c r="I43" s="31" t="str">
        <f t="shared" si="4"/>
        <v/>
      </c>
      <c r="J43" s="128" t="str">
        <f>IFERROR(VLOOKUP(I43,時間数変換[],3,TRUE),"")</f>
        <v/>
      </c>
      <c r="K43" s="128" t="str">
        <f>IF(SUMIFS(算定単位数表[算定単位数],算定単位数表[利用時間],【明細】!J43,算定単位数表[障害種類],【明細】!D43,算定単位数表[障害支援区分コード],【明細】!E43)&gt;0,SUMIFS(算定単位数表[算定単位数],算定単位数表[利用時間],【明細】!J43,算定単位数表[障害種類],【明細】!D43,算定単位数表[障害支援区分コード],【明細】!E43),"")</f>
        <v/>
      </c>
      <c r="L43" s="154"/>
      <c r="M43" s="154"/>
      <c r="N43" s="154"/>
    </row>
    <row r="44" spans="1:14">
      <c r="A44" s="25" t="str">
        <f t="shared" si="3"/>
        <v/>
      </c>
      <c r="B44" s="159"/>
      <c r="C44" s="8" t="str">
        <f>IFERROR(VLOOKUP(B44,一覧!$B$9:$E$29,2,FALSE),"")</f>
        <v/>
      </c>
      <c r="D44" s="8" t="str">
        <f>IFERROR(VLOOKUP(B44,一覧!$B$9:$E$29,3,FALSE),"")</f>
        <v/>
      </c>
      <c r="E44" s="8" t="str">
        <f>IFERROR(VLOOKUP(B44,一覧!$B$9:$E$29,4,FALSE),"")</f>
        <v/>
      </c>
      <c r="F44" s="154"/>
      <c r="G44" s="155"/>
      <c r="H44" s="155"/>
      <c r="I44" s="31" t="str">
        <f t="shared" si="4"/>
        <v/>
      </c>
      <c r="J44" s="128" t="str">
        <f>IFERROR(VLOOKUP(I44,時間数変換[],3,TRUE),"")</f>
        <v/>
      </c>
      <c r="K44" s="128" t="str">
        <f>IF(SUMIFS(算定単位数表[算定単位数],算定単位数表[利用時間],【明細】!J44,算定単位数表[障害種類],【明細】!D44,算定単位数表[障害支援区分コード],【明細】!E44)&gt;0,SUMIFS(算定単位数表[算定単位数],算定単位数表[利用時間],【明細】!J44,算定単位数表[障害種類],【明細】!D44,算定単位数表[障害支援区分コード],【明細】!E44),"")</f>
        <v/>
      </c>
      <c r="L44" s="154"/>
      <c r="M44" s="154"/>
      <c r="N44" s="154"/>
    </row>
    <row r="45" spans="1:14">
      <c r="A45" s="25" t="str">
        <f t="shared" si="3"/>
        <v/>
      </c>
      <c r="B45" s="159"/>
      <c r="C45" s="8" t="str">
        <f>IFERROR(VLOOKUP(B45,一覧!$B$9:$E$29,2,FALSE),"")</f>
        <v/>
      </c>
      <c r="D45" s="8" t="str">
        <f>IFERROR(VLOOKUP(B45,一覧!$B$9:$E$29,3,FALSE),"")</f>
        <v/>
      </c>
      <c r="E45" s="8" t="str">
        <f>IFERROR(VLOOKUP(B45,一覧!$B$9:$E$29,4,FALSE),"")</f>
        <v/>
      </c>
      <c r="F45" s="154"/>
      <c r="G45" s="155"/>
      <c r="H45" s="155"/>
      <c r="I45" s="31" t="str">
        <f t="shared" si="4"/>
        <v/>
      </c>
      <c r="J45" s="128" t="str">
        <f>IFERROR(VLOOKUP(I45,時間数変換[],3,TRUE),"")</f>
        <v/>
      </c>
      <c r="K45" s="128" t="str">
        <f>IF(SUMIFS(算定単位数表[算定単位数],算定単位数表[利用時間],【明細】!J45,算定単位数表[障害種類],【明細】!D45,算定単位数表[障害支援区分コード],【明細】!E45)&gt;0,SUMIFS(算定単位数表[算定単位数],算定単位数表[利用時間],【明細】!J45,算定単位数表[障害種類],【明細】!D45,算定単位数表[障害支援区分コード],【明細】!E45),"")</f>
        <v/>
      </c>
      <c r="L45" s="154"/>
      <c r="M45" s="154"/>
      <c r="N45" s="154"/>
    </row>
    <row r="46" spans="1:14">
      <c r="A46" s="25" t="str">
        <f t="shared" si="3"/>
        <v/>
      </c>
      <c r="B46" s="159"/>
      <c r="C46" s="8" t="str">
        <f>IFERROR(VLOOKUP(B46,一覧!$B$9:$E$29,2,FALSE),"")</f>
        <v/>
      </c>
      <c r="D46" s="8" t="str">
        <f>IFERROR(VLOOKUP(B46,一覧!$B$9:$E$29,3,FALSE),"")</f>
        <v/>
      </c>
      <c r="E46" s="8" t="str">
        <f>IFERROR(VLOOKUP(B46,一覧!$B$9:$E$29,4,FALSE),"")</f>
        <v/>
      </c>
      <c r="F46" s="154"/>
      <c r="G46" s="155"/>
      <c r="H46" s="155"/>
      <c r="I46" s="31" t="str">
        <f t="shared" si="4"/>
        <v/>
      </c>
      <c r="J46" s="128" t="str">
        <f>IFERROR(VLOOKUP(I46,時間数変換[],3,TRUE),"")</f>
        <v/>
      </c>
      <c r="K46" s="128" t="str">
        <f>IF(SUMIFS(算定単位数表[算定単位数],算定単位数表[利用時間],【明細】!J46,算定単位数表[障害種類],【明細】!D46,算定単位数表[障害支援区分コード],【明細】!E46)&gt;0,SUMIFS(算定単位数表[算定単位数],算定単位数表[利用時間],【明細】!J46,算定単位数表[障害種類],【明細】!D46,算定単位数表[障害支援区分コード],【明細】!E46),"")</f>
        <v/>
      </c>
      <c r="L46" s="154"/>
      <c r="M46" s="154"/>
      <c r="N46" s="154"/>
    </row>
    <row r="47" spans="1:14">
      <c r="A47" s="25" t="str">
        <f t="shared" si="3"/>
        <v/>
      </c>
      <c r="B47" s="159"/>
      <c r="C47" s="8" t="str">
        <f>IFERROR(VLOOKUP(B47,一覧!$B$9:$E$29,2,FALSE),"")</f>
        <v/>
      </c>
      <c r="D47" s="8" t="str">
        <f>IFERROR(VLOOKUP(B47,一覧!$B$9:$E$29,3,FALSE),"")</f>
        <v/>
      </c>
      <c r="E47" s="8" t="str">
        <f>IFERROR(VLOOKUP(B47,一覧!$B$9:$E$29,4,FALSE),"")</f>
        <v/>
      </c>
      <c r="F47" s="154"/>
      <c r="G47" s="155"/>
      <c r="H47" s="155"/>
      <c r="I47" s="31" t="str">
        <f t="shared" si="4"/>
        <v/>
      </c>
      <c r="J47" s="128" t="str">
        <f>IFERROR(VLOOKUP(I47,時間数変換[],3,TRUE),"")</f>
        <v/>
      </c>
      <c r="K47" s="128" t="str">
        <f>IF(SUMIFS(算定単位数表[算定単位数],算定単位数表[利用時間],【明細】!J47,算定単位数表[障害種類],【明細】!D47,算定単位数表[障害支援区分コード],【明細】!E47)&gt;0,SUMIFS(算定単位数表[算定単位数],算定単位数表[利用時間],【明細】!J47,算定単位数表[障害種類],【明細】!D47,算定単位数表[障害支援区分コード],【明細】!E47),"")</f>
        <v/>
      </c>
      <c r="L47" s="154"/>
      <c r="M47" s="154"/>
      <c r="N47" s="154"/>
    </row>
    <row r="48" spans="1:14">
      <c r="A48" s="25" t="str">
        <f t="shared" si="3"/>
        <v/>
      </c>
      <c r="B48" s="159"/>
      <c r="C48" s="8" t="str">
        <f>IFERROR(VLOOKUP(B48,一覧!$B$9:$E$29,2,FALSE),"")</f>
        <v/>
      </c>
      <c r="D48" s="8" t="str">
        <f>IFERROR(VLOOKUP(B48,一覧!$B$9:$E$29,3,FALSE),"")</f>
        <v/>
      </c>
      <c r="E48" s="8" t="str">
        <f>IFERROR(VLOOKUP(B48,一覧!$B$9:$E$29,4,FALSE),"")</f>
        <v/>
      </c>
      <c r="F48" s="154"/>
      <c r="G48" s="155"/>
      <c r="H48" s="155"/>
      <c r="I48" s="31" t="str">
        <f t="shared" si="4"/>
        <v/>
      </c>
      <c r="J48" s="128" t="str">
        <f>IFERROR(VLOOKUP(I48,時間数変換[],3,TRUE),"")</f>
        <v/>
      </c>
      <c r="K48" s="128" t="str">
        <f>IF(SUMIFS(算定単位数表[算定単位数],算定単位数表[利用時間],【明細】!J48,算定単位数表[障害種類],【明細】!D48,算定単位数表[障害支援区分コード],【明細】!E48)&gt;0,SUMIFS(算定単位数表[算定単位数],算定単位数表[利用時間],【明細】!J48,算定単位数表[障害種類],【明細】!D48,算定単位数表[障害支援区分コード],【明細】!E48),"")</f>
        <v/>
      </c>
      <c r="L48" s="154"/>
      <c r="M48" s="154"/>
      <c r="N48" s="154"/>
    </row>
    <row r="49" spans="1:14">
      <c r="A49" s="25" t="str">
        <f t="shared" si="3"/>
        <v/>
      </c>
      <c r="B49" s="159"/>
      <c r="C49" s="8" t="str">
        <f>IFERROR(VLOOKUP(B49,一覧!$B$9:$E$29,2,FALSE),"")</f>
        <v/>
      </c>
      <c r="D49" s="8" t="str">
        <f>IFERROR(VLOOKUP(B49,一覧!$B$9:$E$29,3,FALSE),"")</f>
        <v/>
      </c>
      <c r="E49" s="8" t="str">
        <f>IFERROR(VLOOKUP(B49,一覧!$B$9:$E$29,4,FALSE),"")</f>
        <v/>
      </c>
      <c r="F49" s="154"/>
      <c r="G49" s="155"/>
      <c r="H49" s="155"/>
      <c r="I49" s="31" t="str">
        <f t="shared" si="4"/>
        <v/>
      </c>
      <c r="J49" s="128" t="str">
        <f>IFERROR(VLOOKUP(I49,時間数変換[],3,TRUE),"")</f>
        <v/>
      </c>
      <c r="K49" s="128" t="str">
        <f>IF(SUMIFS(算定単位数表[算定単位数],算定単位数表[利用時間],【明細】!J49,算定単位数表[障害種類],【明細】!D49,算定単位数表[障害支援区分コード],【明細】!E49)&gt;0,SUMIFS(算定単位数表[算定単位数],算定単位数表[利用時間],【明細】!J49,算定単位数表[障害種類],【明細】!D49,算定単位数表[障害支援区分コード],【明細】!E49),"")</f>
        <v/>
      </c>
      <c r="L49" s="154"/>
      <c r="M49" s="154"/>
      <c r="N49" s="154"/>
    </row>
    <row r="50" spans="1:14">
      <c r="A50" s="25" t="str">
        <f t="shared" si="3"/>
        <v/>
      </c>
      <c r="B50" s="159"/>
      <c r="C50" s="8" t="str">
        <f>IFERROR(VLOOKUP(B50,一覧!$B$9:$E$29,2,FALSE),"")</f>
        <v/>
      </c>
      <c r="D50" s="8" t="str">
        <f>IFERROR(VLOOKUP(B50,一覧!$B$9:$E$29,3,FALSE),"")</f>
        <v/>
      </c>
      <c r="E50" s="8" t="str">
        <f>IFERROR(VLOOKUP(B50,一覧!$B$9:$E$29,4,FALSE),"")</f>
        <v/>
      </c>
      <c r="F50" s="154"/>
      <c r="G50" s="155"/>
      <c r="H50" s="155"/>
      <c r="I50" s="31" t="str">
        <f t="shared" si="4"/>
        <v/>
      </c>
      <c r="J50" s="128" t="str">
        <f>IFERROR(VLOOKUP(I50,時間数変換[],3,TRUE),"")</f>
        <v/>
      </c>
      <c r="K50" s="128" t="str">
        <f>IF(SUMIFS(算定単位数表[算定単位数],算定単位数表[利用時間],【明細】!J50,算定単位数表[障害種類],【明細】!D50,算定単位数表[障害支援区分コード],【明細】!E50)&gt;0,SUMIFS(算定単位数表[算定単位数],算定単位数表[利用時間],【明細】!J50,算定単位数表[障害種類],【明細】!D50,算定単位数表[障害支援区分コード],【明細】!E50),"")</f>
        <v/>
      </c>
      <c r="L50" s="154"/>
      <c r="M50" s="154"/>
      <c r="N50" s="154"/>
    </row>
    <row r="51" spans="1:14">
      <c r="A51" s="25" t="str">
        <f t="shared" si="3"/>
        <v/>
      </c>
      <c r="B51" s="159"/>
      <c r="C51" s="8" t="str">
        <f>IFERROR(VLOOKUP(B51,一覧!$B$9:$E$29,2,FALSE),"")</f>
        <v/>
      </c>
      <c r="D51" s="8" t="str">
        <f>IFERROR(VLOOKUP(B51,一覧!$B$9:$E$29,3,FALSE),"")</f>
        <v/>
      </c>
      <c r="E51" s="8" t="str">
        <f>IFERROR(VLOOKUP(B51,一覧!$B$9:$E$29,4,FALSE),"")</f>
        <v/>
      </c>
      <c r="F51" s="154"/>
      <c r="G51" s="155"/>
      <c r="H51" s="155"/>
      <c r="I51" s="31" t="str">
        <f t="shared" si="4"/>
        <v/>
      </c>
      <c r="J51" s="128" t="str">
        <f>IFERROR(VLOOKUP(I51,時間数変換[],3,TRUE),"")</f>
        <v/>
      </c>
      <c r="K51" s="128" t="str">
        <f>IF(SUMIFS(算定単位数表[算定単位数],算定単位数表[利用時間],【明細】!J51,算定単位数表[障害種類],【明細】!D51,算定単位数表[障害支援区分コード],【明細】!E51)&gt;0,SUMIFS(算定単位数表[算定単位数],算定単位数表[利用時間],【明細】!J51,算定単位数表[障害種類],【明細】!D51,算定単位数表[障害支援区分コード],【明細】!E51),"")</f>
        <v/>
      </c>
      <c r="L51" s="154"/>
      <c r="M51" s="154"/>
      <c r="N51" s="154"/>
    </row>
    <row r="52" spans="1:14">
      <c r="A52" s="25" t="str">
        <f t="shared" si="3"/>
        <v/>
      </c>
      <c r="B52" s="160"/>
      <c r="C52" s="8" t="str">
        <f>IFERROR(VLOOKUP(B52,一覧!$B$9:$E$29,2,FALSE),"")</f>
        <v/>
      </c>
      <c r="D52" s="8" t="str">
        <f>IFERROR(VLOOKUP(B52,一覧!$B$9:$E$29,3,FALSE),"")</f>
        <v/>
      </c>
      <c r="E52" s="8" t="str">
        <f>IFERROR(VLOOKUP(B52,一覧!$B$9:$E$29,4,FALSE),"")</f>
        <v/>
      </c>
      <c r="F52" s="154"/>
      <c r="G52" s="155"/>
      <c r="H52" s="155"/>
      <c r="I52" s="31" t="str">
        <f t="shared" si="4"/>
        <v/>
      </c>
      <c r="J52" s="128" t="str">
        <f>IFERROR(VLOOKUP(I52,時間数変換[],3,TRUE),"")</f>
        <v/>
      </c>
      <c r="K52" s="128" t="str">
        <f>IF(SUMIFS(算定単位数表[算定単位数],算定単位数表[利用時間],【明細】!J52,算定単位数表[障害種類],【明細】!D52,算定単位数表[障害支援区分コード],【明細】!E52)&gt;0,SUMIFS(算定単位数表[算定単位数],算定単位数表[利用時間],【明細】!J52,算定単位数表[障害種類],【明細】!D52,算定単位数表[障害支援区分コード],【明細】!E52),"")</f>
        <v/>
      </c>
      <c r="L52" s="154"/>
      <c r="M52" s="154"/>
      <c r="N52" s="154"/>
    </row>
    <row r="53" spans="1:14">
      <c r="A53" s="25" t="str">
        <f t="shared" si="3"/>
        <v/>
      </c>
      <c r="B53" s="160"/>
      <c r="C53" s="8" t="str">
        <f>IFERROR(VLOOKUP(B53,一覧!$B$9:$E$29,2,FALSE),"")</f>
        <v/>
      </c>
      <c r="D53" s="8" t="str">
        <f>IFERROR(VLOOKUP(B53,一覧!$B$9:$E$29,3,FALSE),"")</f>
        <v/>
      </c>
      <c r="E53" s="8" t="str">
        <f>IFERROR(VLOOKUP(B53,一覧!$B$9:$E$29,4,FALSE),"")</f>
        <v/>
      </c>
      <c r="F53" s="154"/>
      <c r="G53" s="155"/>
      <c r="H53" s="155"/>
      <c r="I53" s="31" t="str">
        <f t="shared" si="4"/>
        <v/>
      </c>
      <c r="J53" s="128" t="str">
        <f>IFERROR(VLOOKUP(I53,時間数変換[],3,TRUE),"")</f>
        <v/>
      </c>
      <c r="K53" s="128" t="str">
        <f>IF(SUMIFS(算定単位数表[算定単位数],算定単位数表[利用時間],【明細】!J53,算定単位数表[障害種類],【明細】!D53,算定単位数表[障害支援区分コード],【明細】!E53)&gt;0,SUMIFS(算定単位数表[算定単位数],算定単位数表[利用時間],【明細】!J53,算定単位数表[障害種類],【明細】!D53,算定単位数表[障害支援区分コード],【明細】!E53),"")</f>
        <v/>
      </c>
      <c r="L53" s="154"/>
      <c r="M53" s="154"/>
      <c r="N53" s="154"/>
    </row>
    <row r="54" spans="1:14">
      <c r="A54" s="25" t="str">
        <f t="shared" si="3"/>
        <v/>
      </c>
      <c r="B54" s="160"/>
      <c r="C54" s="8" t="str">
        <f>IFERROR(VLOOKUP(B54,一覧!$B$9:$E$29,2,FALSE),"")</f>
        <v/>
      </c>
      <c r="D54" s="8" t="str">
        <f>IFERROR(VLOOKUP(B54,一覧!$B$9:$E$29,3,FALSE),"")</f>
        <v/>
      </c>
      <c r="E54" s="8" t="str">
        <f>IFERROR(VLOOKUP(B54,一覧!$B$9:$E$29,4,FALSE),"")</f>
        <v/>
      </c>
      <c r="F54" s="154"/>
      <c r="G54" s="155"/>
      <c r="H54" s="155"/>
      <c r="I54" s="31" t="str">
        <f t="shared" si="4"/>
        <v/>
      </c>
      <c r="J54" s="128" t="str">
        <f>IFERROR(VLOOKUP(I54,時間数変換[],3,TRUE),"")</f>
        <v/>
      </c>
      <c r="K54" s="128" t="str">
        <f>IF(SUMIFS(算定単位数表[算定単位数],算定単位数表[利用時間],【明細】!J54,算定単位数表[障害種類],【明細】!D54,算定単位数表[障害支援区分コード],【明細】!E54)&gt;0,SUMIFS(算定単位数表[算定単位数],算定単位数表[利用時間],【明細】!J54,算定単位数表[障害種類],【明細】!D54,算定単位数表[障害支援区分コード],【明細】!E54),"")</f>
        <v/>
      </c>
      <c r="L54" s="154"/>
      <c r="M54" s="154"/>
      <c r="N54" s="154"/>
    </row>
    <row r="55" spans="1:14">
      <c r="A55" s="25" t="str">
        <f t="shared" si="3"/>
        <v/>
      </c>
      <c r="B55" s="160"/>
      <c r="C55" s="8" t="str">
        <f>IFERROR(VLOOKUP(B55,一覧!$B$9:$E$29,2,FALSE),"")</f>
        <v/>
      </c>
      <c r="D55" s="8" t="str">
        <f>IFERROR(VLOOKUP(B55,一覧!$B$9:$E$29,3,FALSE),"")</f>
        <v/>
      </c>
      <c r="E55" s="8" t="str">
        <f>IFERROR(VLOOKUP(B55,一覧!$B$9:$E$29,4,FALSE),"")</f>
        <v/>
      </c>
      <c r="F55" s="154"/>
      <c r="G55" s="155"/>
      <c r="H55" s="155"/>
      <c r="I55" s="31" t="str">
        <f t="shared" si="4"/>
        <v/>
      </c>
      <c r="J55" s="128" t="str">
        <f>IFERROR(VLOOKUP(I55,時間数変換[],3,TRUE),"")</f>
        <v/>
      </c>
      <c r="K55" s="128" t="str">
        <f>IF(SUMIFS(算定単位数表[算定単位数],算定単位数表[利用時間],【明細】!J55,算定単位数表[障害種類],【明細】!D55,算定単位数表[障害支援区分コード],【明細】!E55)&gt;0,SUMIFS(算定単位数表[算定単位数],算定単位数表[利用時間],【明細】!J55,算定単位数表[障害種類],【明細】!D55,算定単位数表[障害支援区分コード],【明細】!E55),"")</f>
        <v/>
      </c>
      <c r="L55" s="154"/>
      <c r="M55" s="154"/>
      <c r="N55" s="154"/>
    </row>
    <row r="56" spans="1:14">
      <c r="A56" s="25" t="str">
        <f t="shared" si="3"/>
        <v/>
      </c>
      <c r="B56" s="160"/>
      <c r="C56" s="8" t="str">
        <f>IFERROR(VLOOKUP(B56,一覧!$B$9:$E$29,2,FALSE),"")</f>
        <v/>
      </c>
      <c r="D56" s="8" t="str">
        <f>IFERROR(VLOOKUP(B56,一覧!$B$9:$E$29,3,FALSE),"")</f>
        <v/>
      </c>
      <c r="E56" s="8" t="str">
        <f>IFERROR(VLOOKUP(B56,一覧!$B$9:$E$29,4,FALSE),"")</f>
        <v/>
      </c>
      <c r="F56" s="154"/>
      <c r="G56" s="155"/>
      <c r="H56" s="155"/>
      <c r="I56" s="31" t="str">
        <f t="shared" si="4"/>
        <v/>
      </c>
      <c r="J56" s="128" t="str">
        <f>IFERROR(VLOOKUP(I56,時間数変換[],3,TRUE),"")</f>
        <v/>
      </c>
      <c r="K56" s="128" t="str">
        <f>IF(SUMIFS(算定単位数表[算定単位数],算定単位数表[利用時間],【明細】!J56,算定単位数表[障害種類],【明細】!D56,算定単位数表[障害支援区分コード],【明細】!E56)&gt;0,SUMIFS(算定単位数表[算定単位数],算定単位数表[利用時間],【明細】!J56,算定単位数表[障害種類],【明細】!D56,算定単位数表[障害支援区分コード],【明細】!E56),"")</f>
        <v/>
      </c>
      <c r="L56" s="154"/>
      <c r="M56" s="154"/>
      <c r="N56" s="154"/>
    </row>
    <row r="57" spans="1:14">
      <c r="A57" s="25" t="str">
        <f t="shared" si="3"/>
        <v/>
      </c>
      <c r="B57" s="160"/>
      <c r="C57" s="8" t="str">
        <f>IFERROR(VLOOKUP(B57,一覧!$B$9:$E$29,2,FALSE),"")</f>
        <v/>
      </c>
      <c r="D57" s="8" t="str">
        <f>IFERROR(VLOOKUP(B57,一覧!$B$9:$E$29,3,FALSE),"")</f>
        <v/>
      </c>
      <c r="E57" s="8" t="str">
        <f>IFERROR(VLOOKUP(B57,一覧!$B$9:$E$29,4,FALSE),"")</f>
        <v/>
      </c>
      <c r="F57" s="154"/>
      <c r="G57" s="155"/>
      <c r="H57" s="155"/>
      <c r="I57" s="31" t="str">
        <f t="shared" si="4"/>
        <v/>
      </c>
      <c r="J57" s="128" t="str">
        <f>IFERROR(VLOOKUP(I57,時間数変換[],3,TRUE),"")</f>
        <v/>
      </c>
      <c r="K57" s="128" t="str">
        <f>IF(SUMIFS(算定単位数表[算定単位数],算定単位数表[利用時間],【明細】!J57,算定単位数表[障害種類],【明細】!D57,算定単位数表[障害支援区分コード],【明細】!E57)&gt;0,SUMIFS(算定単位数表[算定単位数],算定単位数表[利用時間],【明細】!J57,算定単位数表[障害種類],【明細】!D57,算定単位数表[障害支援区分コード],【明細】!E57),"")</f>
        <v/>
      </c>
      <c r="L57" s="154"/>
      <c r="M57" s="154"/>
      <c r="N57" s="154"/>
    </row>
    <row r="58" spans="1:14">
      <c r="A58" s="25" t="str">
        <f t="shared" si="3"/>
        <v/>
      </c>
      <c r="B58" s="160"/>
      <c r="C58" s="8" t="str">
        <f>IFERROR(VLOOKUP(B58,一覧!$B$9:$E$29,2,FALSE),"")</f>
        <v/>
      </c>
      <c r="D58" s="8" t="str">
        <f>IFERROR(VLOOKUP(B58,一覧!$B$9:$E$29,3,FALSE),"")</f>
        <v/>
      </c>
      <c r="E58" s="8" t="str">
        <f>IFERROR(VLOOKUP(B58,一覧!$B$9:$E$29,4,FALSE),"")</f>
        <v/>
      </c>
      <c r="F58" s="154"/>
      <c r="G58" s="155"/>
      <c r="H58" s="155"/>
      <c r="I58" s="31" t="str">
        <f t="shared" si="4"/>
        <v/>
      </c>
      <c r="J58" s="128" t="str">
        <f>IFERROR(VLOOKUP(I58,時間数変換[],3,TRUE),"")</f>
        <v/>
      </c>
      <c r="K58" s="128" t="str">
        <f>IF(SUMIFS(算定単位数表[算定単位数],算定単位数表[利用時間],【明細】!J58,算定単位数表[障害種類],【明細】!D58,算定単位数表[障害支援区分コード],【明細】!E58)&gt;0,SUMIFS(算定単位数表[算定単位数],算定単位数表[利用時間],【明細】!J58,算定単位数表[障害種類],【明細】!D58,算定単位数表[障害支援区分コード],【明細】!E58),"")</f>
        <v/>
      </c>
      <c r="L58" s="154"/>
      <c r="M58" s="154"/>
      <c r="N58" s="154"/>
    </row>
    <row r="59" spans="1:14">
      <c r="A59" s="25" t="str">
        <f t="shared" si="3"/>
        <v/>
      </c>
      <c r="B59" s="160"/>
      <c r="C59" s="8" t="str">
        <f>IFERROR(VLOOKUP(B59,一覧!$B$9:$E$29,2,FALSE),"")</f>
        <v/>
      </c>
      <c r="D59" s="8" t="str">
        <f>IFERROR(VLOOKUP(B59,一覧!$B$9:$E$29,3,FALSE),"")</f>
        <v/>
      </c>
      <c r="E59" s="8" t="str">
        <f>IFERROR(VLOOKUP(B59,一覧!$B$9:$E$29,4,FALSE),"")</f>
        <v/>
      </c>
      <c r="F59" s="154"/>
      <c r="G59" s="155"/>
      <c r="H59" s="155"/>
      <c r="I59" s="31" t="str">
        <f t="shared" si="4"/>
        <v/>
      </c>
      <c r="J59" s="128" t="str">
        <f>IFERROR(VLOOKUP(I59,時間数変換[],3,TRUE),"")</f>
        <v/>
      </c>
      <c r="K59" s="128" t="str">
        <f>IF(SUMIFS(算定単位数表[算定単位数],算定単位数表[利用時間],【明細】!J59,算定単位数表[障害種類],【明細】!D59,算定単位数表[障害支援区分コード],【明細】!E59)&gt;0,SUMIFS(算定単位数表[算定単位数],算定単位数表[利用時間],【明細】!J59,算定単位数表[障害種類],【明細】!D59,算定単位数表[障害支援区分コード],【明細】!E59),"")</f>
        <v/>
      </c>
      <c r="L59" s="154"/>
      <c r="M59" s="154"/>
      <c r="N59" s="154"/>
    </row>
    <row r="60" spans="1:14">
      <c r="A60" s="25" t="str">
        <f t="shared" si="3"/>
        <v/>
      </c>
      <c r="B60" s="160"/>
      <c r="C60" s="8" t="str">
        <f>IFERROR(VLOOKUP(B60,一覧!$B$9:$E$29,2,FALSE),"")</f>
        <v/>
      </c>
      <c r="D60" s="8" t="str">
        <f>IFERROR(VLOOKUP(B60,一覧!$B$9:$E$29,3,FALSE),"")</f>
        <v/>
      </c>
      <c r="E60" s="8" t="str">
        <f>IFERROR(VLOOKUP(B60,一覧!$B$9:$E$29,4,FALSE),"")</f>
        <v/>
      </c>
      <c r="F60" s="154"/>
      <c r="G60" s="155"/>
      <c r="H60" s="155"/>
      <c r="I60" s="31" t="str">
        <f t="shared" si="4"/>
        <v/>
      </c>
      <c r="J60" s="128" t="str">
        <f>IFERROR(VLOOKUP(I60,時間数変換[],3,TRUE),"")</f>
        <v/>
      </c>
      <c r="K60" s="128" t="str">
        <f>IF(SUMIFS(算定単位数表[算定単位数],算定単位数表[利用時間],【明細】!J60,算定単位数表[障害種類],【明細】!D60,算定単位数表[障害支援区分コード],【明細】!E60)&gt;0,SUMIFS(算定単位数表[算定単位数],算定単位数表[利用時間],【明細】!J60,算定単位数表[障害種類],【明細】!D60,算定単位数表[障害支援区分コード],【明細】!E60),"")</f>
        <v/>
      </c>
      <c r="L60" s="154"/>
      <c r="M60" s="154"/>
      <c r="N60" s="154"/>
    </row>
    <row r="61" spans="1:14">
      <c r="A61" s="25" t="str">
        <f t="shared" si="3"/>
        <v/>
      </c>
      <c r="B61" s="160"/>
      <c r="C61" s="8" t="str">
        <f>IFERROR(VLOOKUP(B61,一覧!$B$9:$E$29,2,FALSE),"")</f>
        <v/>
      </c>
      <c r="D61" s="8" t="str">
        <f>IFERROR(VLOOKUP(B61,一覧!$B$9:$E$29,3,FALSE),"")</f>
        <v/>
      </c>
      <c r="E61" s="8" t="str">
        <f>IFERROR(VLOOKUP(B61,一覧!$B$9:$E$29,4,FALSE),"")</f>
        <v/>
      </c>
      <c r="F61" s="154"/>
      <c r="G61" s="155"/>
      <c r="H61" s="155"/>
      <c r="I61" s="31" t="str">
        <f t="shared" si="4"/>
        <v/>
      </c>
      <c r="J61" s="128" t="str">
        <f>IFERROR(VLOOKUP(I61,時間数変換[],3,TRUE),"")</f>
        <v/>
      </c>
      <c r="K61" s="128" t="str">
        <f>IF(SUMIFS(算定単位数表[算定単位数],算定単位数表[利用時間],【明細】!J61,算定単位数表[障害種類],【明細】!D61,算定単位数表[障害支援区分コード],【明細】!E61)&gt;0,SUMIFS(算定単位数表[算定単位数],算定単位数表[利用時間],【明細】!J61,算定単位数表[障害種類],【明細】!D61,算定単位数表[障害支援区分コード],【明細】!E61),"")</f>
        <v/>
      </c>
      <c r="L61" s="154"/>
      <c r="M61" s="154"/>
      <c r="N61" s="154"/>
    </row>
    <row r="62" spans="1:14">
      <c r="A62" s="25" t="str">
        <f t="shared" si="3"/>
        <v/>
      </c>
      <c r="B62" s="160"/>
      <c r="C62" s="8" t="str">
        <f>IFERROR(VLOOKUP(B62,一覧!$B$9:$E$29,2,FALSE),"")</f>
        <v/>
      </c>
      <c r="D62" s="8" t="str">
        <f>IFERROR(VLOOKUP(B62,一覧!$B$9:$E$29,3,FALSE),"")</f>
        <v/>
      </c>
      <c r="E62" s="8" t="str">
        <f>IFERROR(VLOOKUP(B62,一覧!$B$9:$E$29,4,FALSE),"")</f>
        <v/>
      </c>
      <c r="F62" s="154"/>
      <c r="G62" s="155"/>
      <c r="H62" s="155"/>
      <c r="I62" s="31" t="str">
        <f t="shared" si="4"/>
        <v/>
      </c>
      <c r="J62" s="128" t="str">
        <f>IFERROR(VLOOKUP(I62,時間数変換[],3,TRUE),"")</f>
        <v/>
      </c>
      <c r="K62" s="128" t="str">
        <f>IF(SUMIFS(算定単位数表[算定単位数],算定単位数表[利用時間],【明細】!J62,算定単位数表[障害種類],【明細】!D62,算定単位数表[障害支援区分コード],【明細】!E62)&gt;0,SUMIFS(算定単位数表[算定単位数],算定単位数表[利用時間],【明細】!J62,算定単位数表[障害種類],【明細】!D62,算定単位数表[障害支援区分コード],【明細】!E62),"")</f>
        <v/>
      </c>
      <c r="L62" s="154"/>
      <c r="M62" s="154"/>
      <c r="N62" s="154"/>
    </row>
    <row r="63" spans="1:14">
      <c r="A63" s="25" t="str">
        <f t="shared" si="3"/>
        <v/>
      </c>
      <c r="B63" s="159"/>
      <c r="C63" s="8" t="str">
        <f>IFERROR(VLOOKUP(B63,一覧!$B$9:$E$29,2,FALSE),"")</f>
        <v/>
      </c>
      <c r="D63" s="8" t="str">
        <f>IFERROR(VLOOKUP(B63,一覧!$B$9:$E$29,3,FALSE),"")</f>
        <v/>
      </c>
      <c r="E63" s="8" t="str">
        <f>IFERROR(VLOOKUP(B63,一覧!$B$9:$E$29,4,FALSE),"")</f>
        <v/>
      </c>
      <c r="F63" s="154"/>
      <c r="G63" s="155"/>
      <c r="H63" s="155"/>
      <c r="I63" s="31" t="str">
        <f t="shared" si="4"/>
        <v/>
      </c>
      <c r="J63" s="128" t="str">
        <f>IFERROR(VLOOKUP(I63,時間数変換[],3,TRUE),"")</f>
        <v/>
      </c>
      <c r="K63" s="128" t="str">
        <f>IF(SUMIFS(算定単位数表[算定単位数],算定単位数表[利用時間],【明細】!J63,算定単位数表[障害種類],【明細】!D63,算定単位数表[障害支援区分コード],【明細】!E63)&gt;0,SUMIFS(算定単位数表[算定単位数],算定単位数表[利用時間],【明細】!J63,算定単位数表[障害種類],【明細】!D63,算定単位数表[障害支援区分コード],【明細】!E63),"")</f>
        <v/>
      </c>
      <c r="L63" s="154"/>
      <c r="M63" s="154"/>
      <c r="N63" s="154"/>
    </row>
    <row r="64" spans="1:14">
      <c r="A64" s="25" t="str">
        <f t="shared" si="3"/>
        <v/>
      </c>
      <c r="B64" s="159"/>
      <c r="C64" s="8" t="str">
        <f>IFERROR(VLOOKUP(B64,一覧!$B$9:$E$29,2,FALSE),"")</f>
        <v/>
      </c>
      <c r="D64" s="8" t="str">
        <f>IFERROR(VLOOKUP(B64,一覧!$B$9:$E$29,3,FALSE),"")</f>
        <v/>
      </c>
      <c r="E64" s="8" t="str">
        <f>IFERROR(VLOOKUP(B64,一覧!$B$9:$E$29,4,FALSE),"")</f>
        <v/>
      </c>
      <c r="F64" s="154"/>
      <c r="G64" s="155"/>
      <c r="H64" s="155"/>
      <c r="I64" s="31" t="str">
        <f t="shared" si="4"/>
        <v/>
      </c>
      <c r="J64" s="128" t="str">
        <f>IFERROR(VLOOKUP(I64,時間数変換[],3,TRUE),"")</f>
        <v/>
      </c>
      <c r="K64" s="128" t="str">
        <f>IF(SUMIFS(算定単位数表[算定単位数],算定単位数表[利用時間],【明細】!J64,算定単位数表[障害種類],【明細】!D64,算定単位数表[障害支援区分コード],【明細】!E64)&gt;0,SUMIFS(算定単位数表[算定単位数],算定単位数表[利用時間],【明細】!J64,算定単位数表[障害種類],【明細】!D64,算定単位数表[障害支援区分コード],【明細】!E64),"")</f>
        <v/>
      </c>
      <c r="L64" s="154"/>
      <c r="M64" s="154"/>
      <c r="N64" s="154"/>
    </row>
    <row r="65" spans="1:14">
      <c r="A65" s="25" t="str">
        <f t="shared" si="3"/>
        <v/>
      </c>
      <c r="B65" s="159"/>
      <c r="C65" s="8" t="str">
        <f>IFERROR(VLOOKUP(B65,一覧!$B$9:$E$29,2,FALSE),"")</f>
        <v/>
      </c>
      <c r="D65" s="8" t="str">
        <f>IFERROR(VLOOKUP(B65,一覧!$B$9:$E$29,3,FALSE),"")</f>
        <v/>
      </c>
      <c r="E65" s="8" t="str">
        <f>IFERROR(VLOOKUP(B65,一覧!$B$9:$E$29,4,FALSE),"")</f>
        <v/>
      </c>
      <c r="F65" s="154"/>
      <c r="G65" s="155"/>
      <c r="H65" s="155"/>
      <c r="I65" s="31" t="str">
        <f t="shared" si="4"/>
        <v/>
      </c>
      <c r="J65" s="128" t="str">
        <f>IFERROR(VLOOKUP(I65,時間数変換[],3,TRUE),"")</f>
        <v/>
      </c>
      <c r="K65" s="128" t="str">
        <f>IF(SUMIFS(算定単位数表[算定単位数],算定単位数表[利用時間],【明細】!J65,算定単位数表[障害種類],【明細】!D65,算定単位数表[障害支援区分コード],【明細】!E65)&gt;0,SUMIFS(算定単位数表[算定単位数],算定単位数表[利用時間],【明細】!J65,算定単位数表[障害種類],【明細】!D65,算定単位数表[障害支援区分コード],【明細】!E65),"")</f>
        <v/>
      </c>
      <c r="L65" s="154"/>
      <c r="M65" s="154"/>
      <c r="N65" s="154"/>
    </row>
    <row r="66" spans="1:14">
      <c r="A66" s="25" t="str">
        <f t="shared" si="3"/>
        <v/>
      </c>
      <c r="B66" s="159"/>
      <c r="C66" s="8" t="str">
        <f>IFERROR(VLOOKUP(B66,一覧!$B$9:$E$29,2,FALSE),"")</f>
        <v/>
      </c>
      <c r="D66" s="8" t="str">
        <f>IFERROR(VLOOKUP(B66,一覧!$B$9:$E$29,3,FALSE),"")</f>
        <v/>
      </c>
      <c r="E66" s="8" t="str">
        <f>IFERROR(VLOOKUP(B66,一覧!$B$9:$E$29,4,FALSE),"")</f>
        <v/>
      </c>
      <c r="F66" s="154"/>
      <c r="G66" s="155"/>
      <c r="H66" s="155"/>
      <c r="I66" s="31" t="str">
        <f t="shared" si="4"/>
        <v/>
      </c>
      <c r="J66" s="128" t="str">
        <f>IFERROR(VLOOKUP(I66,時間数変換[],3,TRUE),"")</f>
        <v/>
      </c>
      <c r="K66" s="128" t="str">
        <f>IF(SUMIFS(算定単位数表[算定単位数],算定単位数表[利用時間],【明細】!J66,算定単位数表[障害種類],【明細】!D66,算定単位数表[障害支援区分コード],【明細】!E66)&gt;0,SUMIFS(算定単位数表[算定単位数],算定単位数表[利用時間],【明細】!J66,算定単位数表[障害種類],【明細】!D66,算定単位数表[障害支援区分コード],【明細】!E66),"")</f>
        <v/>
      </c>
      <c r="L66" s="154"/>
      <c r="M66" s="154"/>
      <c r="N66" s="154"/>
    </row>
    <row r="67" spans="1:14">
      <c r="A67" s="25" t="str">
        <f t="shared" si="3"/>
        <v/>
      </c>
      <c r="B67" s="159"/>
      <c r="C67" s="8" t="str">
        <f>IFERROR(VLOOKUP(B67,一覧!$B$9:$E$29,2,FALSE),"")</f>
        <v/>
      </c>
      <c r="D67" s="8" t="str">
        <f>IFERROR(VLOOKUP(B67,一覧!$B$9:$E$29,3,FALSE),"")</f>
        <v/>
      </c>
      <c r="E67" s="8" t="str">
        <f>IFERROR(VLOOKUP(B67,一覧!$B$9:$E$29,4,FALSE),"")</f>
        <v/>
      </c>
      <c r="F67" s="154"/>
      <c r="G67" s="155"/>
      <c r="H67" s="155"/>
      <c r="I67" s="31" t="str">
        <f t="shared" si="4"/>
        <v/>
      </c>
      <c r="J67" s="128" t="str">
        <f>IFERROR(VLOOKUP(I67,時間数変換[],3,TRUE),"")</f>
        <v/>
      </c>
      <c r="K67" s="128" t="str">
        <f>IF(SUMIFS(算定単位数表[算定単位数],算定単位数表[利用時間],【明細】!J67,算定単位数表[障害種類],【明細】!D67,算定単位数表[障害支援区分コード],【明細】!E67)&gt;0,SUMIFS(算定単位数表[算定単位数],算定単位数表[利用時間],【明細】!J67,算定単位数表[障害種類],【明細】!D67,算定単位数表[障害支援区分コード],【明細】!E67),"")</f>
        <v/>
      </c>
      <c r="L67" s="154"/>
      <c r="M67" s="154"/>
      <c r="N67" s="154"/>
    </row>
    <row r="68" spans="1:14">
      <c r="A68" s="25" t="str">
        <f t="shared" si="3"/>
        <v/>
      </c>
      <c r="B68" s="159"/>
      <c r="C68" s="8" t="str">
        <f>IFERROR(VLOOKUP(B68,一覧!$B$9:$E$29,2,FALSE),"")</f>
        <v/>
      </c>
      <c r="D68" s="8" t="str">
        <f>IFERROR(VLOOKUP(B68,一覧!$B$9:$E$29,3,FALSE),"")</f>
        <v/>
      </c>
      <c r="E68" s="8" t="str">
        <f>IFERROR(VLOOKUP(B68,一覧!$B$9:$E$29,4,FALSE),"")</f>
        <v/>
      </c>
      <c r="F68" s="154"/>
      <c r="G68" s="155"/>
      <c r="H68" s="155"/>
      <c r="I68" s="31" t="str">
        <f t="shared" si="4"/>
        <v/>
      </c>
      <c r="J68" s="128" t="str">
        <f>IFERROR(VLOOKUP(I68,時間数変換[],3,TRUE),"")</f>
        <v/>
      </c>
      <c r="K68" s="128" t="str">
        <f>IF(SUMIFS(算定単位数表[算定単位数],算定単位数表[利用時間],【明細】!J68,算定単位数表[障害種類],【明細】!D68,算定単位数表[障害支援区分コード],【明細】!E68)&gt;0,SUMIFS(算定単位数表[算定単位数],算定単位数表[利用時間],【明細】!J68,算定単位数表[障害種類],【明細】!D68,算定単位数表[障害支援区分コード],【明細】!E68),"")</f>
        <v/>
      </c>
      <c r="L68" s="154"/>
      <c r="M68" s="154"/>
      <c r="N68" s="154"/>
    </row>
    <row r="69" spans="1:14">
      <c r="A69" s="25" t="str">
        <f t="shared" si="3"/>
        <v/>
      </c>
      <c r="B69" s="159"/>
      <c r="C69" s="8" t="str">
        <f>IFERROR(VLOOKUP(B69,一覧!$B$9:$E$29,2,FALSE),"")</f>
        <v/>
      </c>
      <c r="D69" s="8" t="str">
        <f>IFERROR(VLOOKUP(B69,一覧!$B$9:$E$29,3,FALSE),"")</f>
        <v/>
      </c>
      <c r="E69" s="8" t="str">
        <f>IFERROR(VLOOKUP(B69,一覧!$B$9:$E$29,4,FALSE),"")</f>
        <v/>
      </c>
      <c r="F69" s="154"/>
      <c r="G69" s="155"/>
      <c r="H69" s="155"/>
      <c r="I69" s="31" t="str">
        <f t="shared" si="4"/>
        <v/>
      </c>
      <c r="J69" s="128" t="str">
        <f>IFERROR(VLOOKUP(I69,時間数変換[],3,TRUE),"")</f>
        <v/>
      </c>
      <c r="K69" s="128" t="str">
        <f>IF(SUMIFS(算定単位数表[算定単位数],算定単位数表[利用時間],【明細】!J69,算定単位数表[障害種類],【明細】!D69,算定単位数表[障害支援区分コード],【明細】!E69)&gt;0,SUMIFS(算定単位数表[算定単位数],算定単位数表[利用時間],【明細】!J69,算定単位数表[障害種類],【明細】!D69,算定単位数表[障害支援区分コード],【明細】!E69),"")</f>
        <v/>
      </c>
      <c r="L69" s="154"/>
      <c r="M69" s="154"/>
      <c r="N69" s="154"/>
    </row>
    <row r="70" spans="1:14">
      <c r="A70" s="25" t="str">
        <f t="shared" si="3"/>
        <v/>
      </c>
      <c r="B70" s="159"/>
      <c r="C70" s="8" t="str">
        <f>IFERROR(VLOOKUP(B70,一覧!$B$9:$E$29,2,FALSE),"")</f>
        <v/>
      </c>
      <c r="D70" s="8" t="str">
        <f>IFERROR(VLOOKUP(B70,一覧!$B$9:$E$29,3,FALSE),"")</f>
        <v/>
      </c>
      <c r="E70" s="8" t="str">
        <f>IFERROR(VLOOKUP(B70,一覧!$B$9:$E$29,4,FALSE),"")</f>
        <v/>
      </c>
      <c r="F70" s="154"/>
      <c r="G70" s="155"/>
      <c r="H70" s="155"/>
      <c r="I70" s="31" t="str">
        <f t="shared" si="4"/>
        <v/>
      </c>
      <c r="J70" s="128" t="str">
        <f>IFERROR(VLOOKUP(I70,時間数変換[],3,TRUE),"")</f>
        <v/>
      </c>
      <c r="K70" s="128" t="str">
        <f>IF(SUMIFS(算定単位数表[算定単位数],算定単位数表[利用時間],【明細】!J70,算定単位数表[障害種類],【明細】!D70,算定単位数表[障害支援区分コード],【明細】!E70)&gt;0,SUMIFS(算定単位数表[算定単位数],算定単位数表[利用時間],【明細】!J70,算定単位数表[障害種類],【明細】!D70,算定単位数表[障害支援区分コード],【明細】!E70),"")</f>
        <v/>
      </c>
      <c r="L70" s="154"/>
      <c r="M70" s="154"/>
      <c r="N70" s="154"/>
    </row>
    <row r="71" spans="1:14">
      <c r="A71" s="25" t="str">
        <f t="shared" si="3"/>
        <v/>
      </c>
      <c r="B71" s="159"/>
      <c r="C71" s="8" t="str">
        <f>IFERROR(VLOOKUP(B71,一覧!$B$9:$E$29,2,FALSE),"")</f>
        <v/>
      </c>
      <c r="D71" s="8" t="str">
        <f>IFERROR(VLOOKUP(B71,一覧!$B$9:$E$29,3,FALSE),"")</f>
        <v/>
      </c>
      <c r="E71" s="8" t="str">
        <f>IFERROR(VLOOKUP(B71,一覧!$B$9:$E$29,4,FALSE),"")</f>
        <v/>
      </c>
      <c r="F71" s="154"/>
      <c r="G71" s="155"/>
      <c r="H71" s="155"/>
      <c r="I71" s="31" t="str">
        <f t="shared" si="4"/>
        <v/>
      </c>
      <c r="J71" s="128" t="str">
        <f>IFERROR(VLOOKUP(I71,時間数変換[],3,TRUE),"")</f>
        <v/>
      </c>
      <c r="K71" s="128" t="str">
        <f>IF(SUMIFS(算定単位数表[算定単位数],算定単位数表[利用時間],【明細】!J71,算定単位数表[障害種類],【明細】!D71,算定単位数表[障害支援区分コード],【明細】!E71)&gt;0,SUMIFS(算定単位数表[算定単位数],算定単位数表[利用時間],【明細】!J71,算定単位数表[障害種類],【明細】!D71,算定単位数表[障害支援区分コード],【明細】!E71),"")</f>
        <v/>
      </c>
      <c r="L71" s="154"/>
      <c r="M71" s="154"/>
      <c r="N71" s="154"/>
    </row>
    <row r="72" spans="1:14">
      <c r="A72" s="25" t="str">
        <f t="shared" si="3"/>
        <v/>
      </c>
      <c r="B72" s="159"/>
      <c r="C72" s="8" t="str">
        <f>IFERROR(VLOOKUP(B72,一覧!$B$9:$E$29,2,FALSE),"")</f>
        <v/>
      </c>
      <c r="D72" s="8" t="str">
        <f>IFERROR(VLOOKUP(B72,一覧!$B$9:$E$29,3,FALSE),"")</f>
        <v/>
      </c>
      <c r="E72" s="8" t="str">
        <f>IFERROR(VLOOKUP(B72,一覧!$B$9:$E$29,4,FALSE),"")</f>
        <v/>
      </c>
      <c r="F72" s="154"/>
      <c r="G72" s="155"/>
      <c r="H72" s="155"/>
      <c r="I72" s="31" t="str">
        <f t="shared" si="4"/>
        <v/>
      </c>
      <c r="J72" s="128" t="str">
        <f>IFERROR(VLOOKUP(I72,時間数変換[],3,TRUE),"")</f>
        <v/>
      </c>
      <c r="K72" s="128" t="str">
        <f>IF(SUMIFS(算定単位数表[算定単位数],算定単位数表[利用時間],【明細】!J72,算定単位数表[障害種類],【明細】!D72,算定単位数表[障害支援区分コード],【明細】!E72)&gt;0,SUMIFS(算定単位数表[算定単位数],算定単位数表[利用時間],【明細】!J72,算定単位数表[障害種類],【明細】!D72,算定単位数表[障害支援区分コード],【明細】!E72),"")</f>
        <v/>
      </c>
      <c r="L72" s="154"/>
      <c r="M72" s="154"/>
      <c r="N72" s="154"/>
    </row>
    <row r="73" spans="1:14">
      <c r="A73" s="25" t="str">
        <f t="shared" si="3"/>
        <v/>
      </c>
      <c r="B73" s="159"/>
      <c r="C73" s="8" t="str">
        <f>IFERROR(VLOOKUP(B73,一覧!$B$9:$E$29,2,FALSE),"")</f>
        <v/>
      </c>
      <c r="D73" s="8" t="str">
        <f>IFERROR(VLOOKUP(B73,一覧!$B$9:$E$29,3,FALSE),"")</f>
        <v/>
      </c>
      <c r="E73" s="8" t="str">
        <f>IFERROR(VLOOKUP(B73,一覧!$B$9:$E$29,4,FALSE),"")</f>
        <v/>
      </c>
      <c r="F73" s="154"/>
      <c r="G73" s="155"/>
      <c r="H73" s="155"/>
      <c r="I73" s="31" t="str">
        <f t="shared" si="4"/>
        <v/>
      </c>
      <c r="J73" s="128" t="str">
        <f>IFERROR(VLOOKUP(I73,時間数変換[],3,TRUE),"")</f>
        <v/>
      </c>
      <c r="K73" s="128" t="str">
        <f>IF(SUMIFS(算定単位数表[算定単位数],算定単位数表[利用時間],【明細】!J73,算定単位数表[障害種類],【明細】!D73,算定単位数表[障害支援区分コード],【明細】!E73)&gt;0,SUMIFS(算定単位数表[算定単位数],算定単位数表[利用時間],【明細】!J73,算定単位数表[障害種類],【明細】!D73,算定単位数表[障害支援区分コード],【明細】!E73),"")</f>
        <v/>
      </c>
      <c r="L73" s="154"/>
      <c r="M73" s="154"/>
      <c r="N73" s="154"/>
    </row>
    <row r="74" spans="1:14">
      <c r="A74" s="25" t="str">
        <f t="shared" si="3"/>
        <v/>
      </c>
      <c r="B74" s="159"/>
      <c r="C74" s="8" t="str">
        <f>IFERROR(VLOOKUP(B74,一覧!$B$9:$E$29,2,FALSE),"")</f>
        <v/>
      </c>
      <c r="D74" s="8" t="str">
        <f>IFERROR(VLOOKUP(B74,一覧!$B$9:$E$29,3,FALSE),"")</f>
        <v/>
      </c>
      <c r="E74" s="8" t="str">
        <f>IFERROR(VLOOKUP(B74,一覧!$B$9:$E$29,4,FALSE),"")</f>
        <v/>
      </c>
      <c r="F74" s="154"/>
      <c r="G74" s="155"/>
      <c r="H74" s="155"/>
      <c r="I74" s="31" t="str">
        <f t="shared" si="4"/>
        <v/>
      </c>
      <c r="J74" s="128" t="str">
        <f>IFERROR(VLOOKUP(I74,時間数変換[],3,TRUE),"")</f>
        <v/>
      </c>
      <c r="K74" s="128" t="str">
        <f>IF(SUMIFS(算定単位数表[算定単位数],算定単位数表[利用時間],【明細】!J74,算定単位数表[障害種類],【明細】!D74,算定単位数表[障害支援区分コード],【明細】!E74)&gt;0,SUMIFS(算定単位数表[算定単位数],算定単位数表[利用時間],【明細】!J74,算定単位数表[障害種類],【明細】!D74,算定単位数表[障害支援区分コード],【明細】!E74),"")</f>
        <v/>
      </c>
      <c r="L74" s="154"/>
      <c r="M74" s="154"/>
      <c r="N74" s="154"/>
    </row>
    <row r="75" spans="1:14">
      <c r="A75" s="25" t="str">
        <f t="shared" si="3"/>
        <v/>
      </c>
      <c r="B75" s="159"/>
      <c r="C75" s="8" t="str">
        <f>IFERROR(VLOOKUP(B75,一覧!$B$9:$E$29,2,FALSE),"")</f>
        <v/>
      </c>
      <c r="D75" s="8" t="str">
        <f>IFERROR(VLOOKUP(B75,一覧!$B$9:$E$29,3,FALSE),"")</f>
        <v/>
      </c>
      <c r="E75" s="8" t="str">
        <f>IFERROR(VLOOKUP(B75,一覧!$B$9:$E$29,4,FALSE),"")</f>
        <v/>
      </c>
      <c r="F75" s="154"/>
      <c r="G75" s="155"/>
      <c r="H75" s="155"/>
      <c r="I75" s="31" t="str">
        <f t="shared" si="4"/>
        <v/>
      </c>
      <c r="J75" s="128" t="str">
        <f>IFERROR(VLOOKUP(I75,時間数変換[],3,TRUE),"")</f>
        <v/>
      </c>
      <c r="K75" s="128" t="str">
        <f>IF(SUMIFS(算定単位数表[算定単位数],算定単位数表[利用時間],【明細】!J75,算定単位数表[障害種類],【明細】!D75,算定単位数表[障害支援区分コード],【明細】!E75)&gt;0,SUMIFS(算定単位数表[算定単位数],算定単位数表[利用時間],【明細】!J75,算定単位数表[障害種類],【明細】!D75,算定単位数表[障害支援区分コード],【明細】!E75),"")</f>
        <v/>
      </c>
      <c r="L75" s="154"/>
      <c r="M75" s="154"/>
      <c r="N75" s="154"/>
    </row>
    <row r="76" spans="1:14">
      <c r="A76" s="25" t="str">
        <f t="shared" si="3"/>
        <v/>
      </c>
      <c r="B76" s="159"/>
      <c r="C76" s="8" t="str">
        <f>IFERROR(VLOOKUP(B76,一覧!$B$9:$E$29,2,FALSE),"")</f>
        <v/>
      </c>
      <c r="D76" s="8" t="str">
        <f>IFERROR(VLOOKUP(B76,一覧!$B$9:$E$29,3,FALSE),"")</f>
        <v/>
      </c>
      <c r="E76" s="8" t="str">
        <f>IFERROR(VLOOKUP(B76,一覧!$B$9:$E$29,4,FALSE),"")</f>
        <v/>
      </c>
      <c r="F76" s="154"/>
      <c r="G76" s="155"/>
      <c r="H76" s="155"/>
      <c r="I76" s="31" t="str">
        <f t="shared" si="4"/>
        <v/>
      </c>
      <c r="J76" s="128" t="str">
        <f>IFERROR(VLOOKUP(I76,時間数変換[],3,TRUE),"")</f>
        <v/>
      </c>
      <c r="K76" s="128" t="str">
        <f>IF(SUMIFS(算定単位数表[算定単位数],算定単位数表[利用時間],【明細】!J76,算定単位数表[障害種類],【明細】!D76,算定単位数表[障害支援区分コード],【明細】!E76)&gt;0,SUMIFS(算定単位数表[算定単位数],算定単位数表[利用時間],【明細】!J76,算定単位数表[障害種類],【明細】!D76,算定単位数表[障害支援区分コード],【明細】!E76),"")</f>
        <v/>
      </c>
      <c r="L76" s="154"/>
      <c r="M76" s="154"/>
      <c r="N76" s="154"/>
    </row>
    <row r="77" spans="1:14">
      <c r="A77" s="25" t="str">
        <f t="shared" si="3"/>
        <v/>
      </c>
      <c r="B77" s="159"/>
      <c r="C77" s="8" t="str">
        <f>IFERROR(VLOOKUP(B77,一覧!$B$9:$E$29,2,FALSE),"")</f>
        <v/>
      </c>
      <c r="D77" s="8" t="str">
        <f>IFERROR(VLOOKUP(B77,一覧!$B$9:$E$29,3,FALSE),"")</f>
        <v/>
      </c>
      <c r="E77" s="8" t="str">
        <f>IFERROR(VLOOKUP(B77,一覧!$B$9:$E$29,4,FALSE),"")</f>
        <v/>
      </c>
      <c r="F77" s="154"/>
      <c r="G77" s="155"/>
      <c r="H77" s="155"/>
      <c r="I77" s="31" t="str">
        <f t="shared" si="4"/>
        <v/>
      </c>
      <c r="J77" s="128" t="str">
        <f>IFERROR(VLOOKUP(I77,時間数変換[],3,TRUE),"")</f>
        <v/>
      </c>
      <c r="K77" s="128" t="str">
        <f>IF(SUMIFS(算定単位数表[算定単位数],算定単位数表[利用時間],【明細】!J77,算定単位数表[障害種類],【明細】!D77,算定単位数表[障害支援区分コード],【明細】!E77)&gt;0,SUMIFS(算定単位数表[算定単位数],算定単位数表[利用時間],【明細】!J77,算定単位数表[障害種類],【明細】!D77,算定単位数表[障害支援区分コード],【明細】!E77),"")</f>
        <v/>
      </c>
      <c r="L77" s="154"/>
      <c r="M77" s="154"/>
      <c r="N77" s="154"/>
    </row>
    <row r="78" spans="1:14">
      <c r="A78" s="25" t="str">
        <f t="shared" si="3"/>
        <v/>
      </c>
      <c r="B78" s="159"/>
      <c r="C78" s="8" t="str">
        <f>IFERROR(VLOOKUP(B78,一覧!$B$9:$E$29,2,FALSE),"")</f>
        <v/>
      </c>
      <c r="D78" s="8" t="str">
        <f>IFERROR(VLOOKUP(B78,一覧!$B$9:$E$29,3,FALSE),"")</f>
        <v/>
      </c>
      <c r="E78" s="8" t="str">
        <f>IFERROR(VLOOKUP(B78,一覧!$B$9:$E$29,4,FALSE),"")</f>
        <v/>
      </c>
      <c r="F78" s="154"/>
      <c r="G78" s="155"/>
      <c r="H78" s="155"/>
      <c r="I78" s="31" t="str">
        <f t="shared" si="4"/>
        <v/>
      </c>
      <c r="J78" s="128" t="str">
        <f>IFERROR(VLOOKUP(I78,時間数変換[],3,TRUE),"")</f>
        <v/>
      </c>
      <c r="K78" s="128" t="str">
        <f>IF(SUMIFS(算定単位数表[算定単位数],算定単位数表[利用時間],【明細】!J78,算定単位数表[障害種類],【明細】!D78,算定単位数表[障害支援区分コード],【明細】!E78)&gt;0,SUMIFS(算定単位数表[算定単位数],算定単位数表[利用時間],【明細】!J78,算定単位数表[障害種類],【明細】!D78,算定単位数表[障害支援区分コード],【明細】!E78),"")</f>
        <v/>
      </c>
      <c r="L78" s="154"/>
      <c r="M78" s="154"/>
      <c r="N78" s="154"/>
    </row>
    <row r="79" spans="1:14">
      <c r="A79" s="25" t="str">
        <f t="shared" si="3"/>
        <v/>
      </c>
      <c r="B79" s="160"/>
      <c r="C79" s="8" t="str">
        <f>IFERROR(VLOOKUP(B79,一覧!$B$9:$E$29,2,FALSE),"")</f>
        <v/>
      </c>
      <c r="D79" s="8" t="str">
        <f>IFERROR(VLOOKUP(B79,一覧!$B$9:$E$29,3,FALSE),"")</f>
        <v/>
      </c>
      <c r="E79" s="8" t="str">
        <f>IFERROR(VLOOKUP(B79,一覧!$B$9:$E$29,4,FALSE),"")</f>
        <v/>
      </c>
      <c r="F79" s="154"/>
      <c r="G79" s="155"/>
      <c r="H79" s="155"/>
      <c r="I79" s="31" t="str">
        <f t="shared" si="4"/>
        <v/>
      </c>
      <c r="J79" s="128" t="str">
        <f>IFERROR(VLOOKUP(I79,時間数変換[],3,TRUE),"")</f>
        <v/>
      </c>
      <c r="K79" s="128" t="str">
        <f>IF(SUMIFS(算定単位数表[算定単位数],算定単位数表[利用時間],【明細】!J79,算定単位数表[障害種類],【明細】!D79,算定単位数表[障害支援区分コード],【明細】!E79)&gt;0,SUMIFS(算定単位数表[算定単位数],算定単位数表[利用時間],【明細】!J79,算定単位数表[障害種類],【明細】!D79,算定単位数表[障害支援区分コード],【明細】!E79),"")</f>
        <v/>
      </c>
      <c r="L79" s="154"/>
      <c r="M79" s="154"/>
      <c r="N79" s="154"/>
    </row>
    <row r="80" spans="1:14">
      <c r="A80" s="25" t="str">
        <f t="shared" si="3"/>
        <v/>
      </c>
      <c r="B80" s="160"/>
      <c r="C80" s="8" t="str">
        <f>IFERROR(VLOOKUP(B80,一覧!$B$9:$E$29,2,FALSE),"")</f>
        <v/>
      </c>
      <c r="D80" s="8" t="str">
        <f>IFERROR(VLOOKUP(B80,一覧!$B$9:$E$29,3,FALSE),"")</f>
        <v/>
      </c>
      <c r="E80" s="8" t="str">
        <f>IFERROR(VLOOKUP(B80,一覧!$B$9:$E$29,4,FALSE),"")</f>
        <v/>
      </c>
      <c r="F80" s="154"/>
      <c r="G80" s="155"/>
      <c r="H80" s="155"/>
      <c r="I80" s="31" t="str">
        <f t="shared" si="4"/>
        <v/>
      </c>
      <c r="J80" s="128" t="str">
        <f>IFERROR(VLOOKUP(I80,時間数変換[],3,TRUE),"")</f>
        <v/>
      </c>
      <c r="K80" s="128" t="str">
        <f>IF(SUMIFS(算定単位数表[算定単位数],算定単位数表[利用時間],【明細】!J80,算定単位数表[障害種類],【明細】!D80,算定単位数表[障害支援区分コード],【明細】!E80)&gt;0,SUMIFS(算定単位数表[算定単位数],算定単位数表[利用時間],【明細】!J80,算定単位数表[障害種類],【明細】!D80,算定単位数表[障害支援区分コード],【明細】!E80),"")</f>
        <v/>
      </c>
      <c r="L80" s="154"/>
      <c r="M80" s="154"/>
      <c r="N80" s="154"/>
    </row>
    <row r="81" spans="1:14">
      <c r="A81" s="25" t="str">
        <f t="shared" si="3"/>
        <v/>
      </c>
      <c r="B81" s="160"/>
      <c r="C81" s="8" t="str">
        <f>IFERROR(VLOOKUP(B81,一覧!$B$9:$E$29,2,FALSE),"")</f>
        <v/>
      </c>
      <c r="D81" s="8" t="str">
        <f>IFERROR(VLOOKUP(B81,一覧!$B$9:$E$29,3,FALSE),"")</f>
        <v/>
      </c>
      <c r="E81" s="8" t="str">
        <f>IFERROR(VLOOKUP(B81,一覧!$B$9:$E$29,4,FALSE),"")</f>
        <v/>
      </c>
      <c r="F81" s="154"/>
      <c r="G81" s="155"/>
      <c r="H81" s="155"/>
      <c r="I81" s="31" t="str">
        <f t="shared" si="4"/>
        <v/>
      </c>
      <c r="J81" s="128" t="str">
        <f>IFERROR(VLOOKUP(I81,時間数変換[],3,TRUE),"")</f>
        <v/>
      </c>
      <c r="K81" s="128" t="str">
        <f>IF(SUMIFS(算定単位数表[算定単位数],算定単位数表[利用時間],【明細】!J81,算定単位数表[障害種類],【明細】!D81,算定単位数表[障害支援区分コード],【明細】!E81)&gt;0,SUMIFS(算定単位数表[算定単位数],算定単位数表[利用時間],【明細】!J81,算定単位数表[障害種類],【明細】!D81,算定単位数表[障害支援区分コード],【明細】!E81),"")</f>
        <v/>
      </c>
      <c r="L81" s="154"/>
      <c r="M81" s="154"/>
      <c r="N81" s="154"/>
    </row>
    <row r="82" spans="1:14">
      <c r="A82" s="25" t="str">
        <f t="shared" si="3"/>
        <v/>
      </c>
      <c r="B82" s="160"/>
      <c r="C82" s="8" t="str">
        <f>IFERROR(VLOOKUP(B82,一覧!$B$9:$E$29,2,FALSE),"")</f>
        <v/>
      </c>
      <c r="D82" s="8" t="str">
        <f>IFERROR(VLOOKUP(B82,一覧!$B$9:$E$29,3,FALSE),"")</f>
        <v/>
      </c>
      <c r="E82" s="8" t="str">
        <f>IFERROR(VLOOKUP(B82,一覧!$B$9:$E$29,4,FALSE),"")</f>
        <v/>
      </c>
      <c r="F82" s="154"/>
      <c r="G82" s="155"/>
      <c r="H82" s="155"/>
      <c r="I82" s="31" t="str">
        <f t="shared" si="4"/>
        <v/>
      </c>
      <c r="J82" s="128" t="str">
        <f>IFERROR(VLOOKUP(I82,時間数変換[],3,TRUE),"")</f>
        <v/>
      </c>
      <c r="K82" s="128" t="str">
        <f>IF(SUMIFS(算定単位数表[算定単位数],算定単位数表[利用時間],【明細】!J82,算定単位数表[障害種類],【明細】!D82,算定単位数表[障害支援区分コード],【明細】!E82)&gt;0,SUMIFS(算定単位数表[算定単位数],算定単位数表[利用時間],【明細】!J82,算定単位数表[障害種類],【明細】!D82,算定単位数表[障害支援区分コード],【明細】!E82),"")</f>
        <v/>
      </c>
      <c r="L82" s="154"/>
      <c r="M82" s="154"/>
      <c r="N82" s="154"/>
    </row>
    <row r="83" spans="1:14">
      <c r="A83" s="25" t="str">
        <f t="shared" si="3"/>
        <v/>
      </c>
      <c r="B83" s="160"/>
      <c r="C83" s="8" t="str">
        <f>IFERROR(VLOOKUP(B83,一覧!$B$9:$E$29,2,FALSE),"")</f>
        <v/>
      </c>
      <c r="D83" s="8" t="str">
        <f>IFERROR(VLOOKUP(B83,一覧!$B$9:$E$29,3,FALSE),"")</f>
        <v/>
      </c>
      <c r="E83" s="8" t="str">
        <f>IFERROR(VLOOKUP(B83,一覧!$B$9:$E$29,4,FALSE),"")</f>
        <v/>
      </c>
      <c r="F83" s="154"/>
      <c r="G83" s="155"/>
      <c r="H83" s="155"/>
      <c r="I83" s="31" t="str">
        <f t="shared" si="4"/>
        <v/>
      </c>
      <c r="J83" s="128" t="str">
        <f>IFERROR(VLOOKUP(I83,時間数変換[],3,TRUE),"")</f>
        <v/>
      </c>
      <c r="K83" s="128" t="str">
        <f>IF(SUMIFS(算定単位数表[算定単位数],算定単位数表[利用時間],【明細】!J83,算定単位数表[障害種類],【明細】!D83,算定単位数表[障害支援区分コード],【明細】!E83)&gt;0,SUMIFS(算定単位数表[算定単位数],算定単位数表[利用時間],【明細】!J83,算定単位数表[障害種類],【明細】!D83,算定単位数表[障害支援区分コード],【明細】!E83),"")</f>
        <v/>
      </c>
      <c r="L83" s="154"/>
      <c r="M83" s="154"/>
      <c r="N83" s="154"/>
    </row>
    <row r="84" spans="1:14">
      <c r="A84" s="25" t="str">
        <f t="shared" si="3"/>
        <v/>
      </c>
      <c r="B84" s="160"/>
      <c r="C84" s="8" t="str">
        <f>IFERROR(VLOOKUP(B84,一覧!$B$9:$E$29,2,FALSE),"")</f>
        <v/>
      </c>
      <c r="D84" s="8" t="str">
        <f>IFERROR(VLOOKUP(B84,一覧!$B$9:$E$29,3,FALSE),"")</f>
        <v/>
      </c>
      <c r="E84" s="8" t="str">
        <f>IFERROR(VLOOKUP(B84,一覧!$B$9:$E$29,4,FALSE),"")</f>
        <v/>
      </c>
      <c r="F84" s="154"/>
      <c r="G84" s="155"/>
      <c r="H84" s="155"/>
      <c r="I84" s="31" t="str">
        <f t="shared" si="4"/>
        <v/>
      </c>
      <c r="J84" s="128" t="str">
        <f>IFERROR(VLOOKUP(I84,時間数変換[],3,TRUE),"")</f>
        <v/>
      </c>
      <c r="K84" s="128" t="str">
        <f>IF(SUMIFS(算定単位数表[算定単位数],算定単位数表[利用時間],【明細】!J84,算定単位数表[障害種類],【明細】!D84,算定単位数表[障害支援区分コード],【明細】!E84)&gt;0,SUMIFS(算定単位数表[算定単位数],算定単位数表[利用時間],【明細】!J84,算定単位数表[障害種類],【明細】!D84,算定単位数表[障害支援区分コード],【明細】!E84),"")</f>
        <v/>
      </c>
      <c r="L84" s="154"/>
      <c r="M84" s="154"/>
      <c r="N84" s="154"/>
    </row>
    <row r="85" spans="1:14">
      <c r="A85" s="25" t="str">
        <f t="shared" si="3"/>
        <v/>
      </c>
      <c r="B85" s="160"/>
      <c r="C85" s="8" t="str">
        <f>IFERROR(VLOOKUP(B85,一覧!$B$9:$E$29,2,FALSE),"")</f>
        <v/>
      </c>
      <c r="D85" s="8" t="str">
        <f>IFERROR(VLOOKUP(B85,一覧!$B$9:$E$29,3,FALSE),"")</f>
        <v/>
      </c>
      <c r="E85" s="8" t="str">
        <f>IFERROR(VLOOKUP(B85,一覧!$B$9:$E$29,4,FALSE),"")</f>
        <v/>
      </c>
      <c r="F85" s="154"/>
      <c r="G85" s="155"/>
      <c r="H85" s="155"/>
      <c r="I85" s="31" t="str">
        <f t="shared" si="4"/>
        <v/>
      </c>
      <c r="J85" s="128" t="str">
        <f>IFERROR(VLOOKUP(I85,時間数変換[],3,TRUE),"")</f>
        <v/>
      </c>
      <c r="K85" s="128" t="str">
        <f>IF(SUMIFS(算定単位数表[算定単位数],算定単位数表[利用時間],【明細】!J85,算定単位数表[障害種類],【明細】!D85,算定単位数表[障害支援区分コード],【明細】!E85)&gt;0,SUMIFS(算定単位数表[算定単位数],算定単位数表[利用時間],【明細】!J85,算定単位数表[障害種類],【明細】!D85,算定単位数表[障害支援区分コード],【明細】!E85),"")</f>
        <v/>
      </c>
      <c r="L85" s="154"/>
      <c r="M85" s="154"/>
      <c r="N85" s="154"/>
    </row>
    <row r="86" spans="1:14">
      <c r="A86" s="25" t="str">
        <f t="shared" si="3"/>
        <v/>
      </c>
      <c r="B86" s="160"/>
      <c r="C86" s="8" t="str">
        <f>IFERROR(VLOOKUP(B86,一覧!$B$9:$E$29,2,FALSE),"")</f>
        <v/>
      </c>
      <c r="D86" s="8" t="str">
        <f>IFERROR(VLOOKUP(B86,一覧!$B$9:$E$29,3,FALSE),"")</f>
        <v/>
      </c>
      <c r="E86" s="8" t="str">
        <f>IFERROR(VLOOKUP(B86,一覧!$B$9:$E$29,4,FALSE),"")</f>
        <v/>
      </c>
      <c r="F86" s="154"/>
      <c r="G86" s="155"/>
      <c r="H86" s="155"/>
      <c r="I86" s="31" t="str">
        <f t="shared" si="4"/>
        <v/>
      </c>
      <c r="J86" s="128" t="str">
        <f>IFERROR(VLOOKUP(I86,時間数変換[],3,TRUE),"")</f>
        <v/>
      </c>
      <c r="K86" s="128" t="str">
        <f>IF(SUMIFS(算定単位数表[算定単位数],算定単位数表[利用時間],【明細】!J86,算定単位数表[障害種類],【明細】!D86,算定単位数表[障害支援区分コード],【明細】!E86)&gt;0,SUMIFS(算定単位数表[算定単位数],算定単位数表[利用時間],【明細】!J86,算定単位数表[障害種類],【明細】!D86,算定単位数表[障害支援区分コード],【明細】!E86),"")</f>
        <v/>
      </c>
      <c r="L86" s="154"/>
      <c r="M86" s="154"/>
      <c r="N86" s="154"/>
    </row>
    <row r="87" spans="1:14">
      <c r="A87" s="25" t="str">
        <f t="shared" si="3"/>
        <v/>
      </c>
      <c r="B87" s="160"/>
      <c r="C87" s="8" t="str">
        <f>IFERROR(VLOOKUP(B87,一覧!$B$9:$E$29,2,FALSE),"")</f>
        <v/>
      </c>
      <c r="D87" s="8" t="str">
        <f>IFERROR(VLOOKUP(B87,一覧!$B$9:$E$29,3,FALSE),"")</f>
        <v/>
      </c>
      <c r="E87" s="8" t="str">
        <f>IFERROR(VLOOKUP(B87,一覧!$B$9:$E$29,4,FALSE),"")</f>
        <v/>
      </c>
      <c r="F87" s="154"/>
      <c r="G87" s="155"/>
      <c r="H87" s="155"/>
      <c r="I87" s="31" t="str">
        <f t="shared" si="4"/>
        <v/>
      </c>
      <c r="J87" s="128" t="str">
        <f>IFERROR(VLOOKUP(I87,時間数変換[],3,TRUE),"")</f>
        <v/>
      </c>
      <c r="K87" s="128" t="str">
        <f>IF(SUMIFS(算定単位数表[算定単位数],算定単位数表[利用時間],【明細】!J87,算定単位数表[障害種類],【明細】!D87,算定単位数表[障害支援区分コード],【明細】!E87)&gt;0,SUMIFS(算定単位数表[算定単位数],算定単位数表[利用時間],【明細】!J87,算定単位数表[障害種類],【明細】!D87,算定単位数表[障害支援区分コード],【明細】!E87),"")</f>
        <v/>
      </c>
      <c r="L87" s="154"/>
      <c r="M87" s="154"/>
      <c r="N87" s="154"/>
    </row>
    <row r="88" spans="1:14">
      <c r="A88" s="25" t="str">
        <f t="shared" si="3"/>
        <v/>
      </c>
      <c r="B88" s="160"/>
      <c r="C88" s="8" t="str">
        <f>IFERROR(VLOOKUP(B88,一覧!$B$9:$E$29,2,FALSE),"")</f>
        <v/>
      </c>
      <c r="D88" s="8" t="str">
        <f>IFERROR(VLOOKUP(B88,一覧!$B$9:$E$29,3,FALSE),"")</f>
        <v/>
      </c>
      <c r="E88" s="8" t="str">
        <f>IFERROR(VLOOKUP(B88,一覧!$B$9:$E$29,4,FALSE),"")</f>
        <v/>
      </c>
      <c r="F88" s="154"/>
      <c r="G88" s="155"/>
      <c r="H88" s="155"/>
      <c r="I88" s="31" t="str">
        <f t="shared" si="4"/>
        <v/>
      </c>
      <c r="J88" s="128" t="str">
        <f>IFERROR(VLOOKUP(I88,時間数変換[],3,TRUE),"")</f>
        <v/>
      </c>
      <c r="K88" s="128" t="str">
        <f>IF(SUMIFS(算定単位数表[算定単位数],算定単位数表[利用時間],【明細】!J88,算定単位数表[障害種類],【明細】!D88,算定単位数表[障害支援区分コード],【明細】!E88)&gt;0,SUMIFS(算定単位数表[算定単位数],算定単位数表[利用時間],【明細】!J88,算定単位数表[障害種類],【明細】!D88,算定単位数表[障害支援区分コード],【明細】!E88),"")</f>
        <v/>
      </c>
      <c r="L88" s="154"/>
      <c r="M88" s="154"/>
      <c r="N88" s="154"/>
    </row>
    <row r="89" spans="1:14">
      <c r="A89" s="25" t="str">
        <f t="shared" si="3"/>
        <v/>
      </c>
      <c r="B89" s="160"/>
      <c r="C89" s="8" t="str">
        <f>IFERROR(VLOOKUP(B89,一覧!$B$9:$E$29,2,FALSE),"")</f>
        <v/>
      </c>
      <c r="D89" s="8" t="str">
        <f>IFERROR(VLOOKUP(B89,一覧!$B$9:$E$29,3,FALSE),"")</f>
        <v/>
      </c>
      <c r="E89" s="8" t="str">
        <f>IFERROR(VLOOKUP(B89,一覧!$B$9:$E$29,4,FALSE),"")</f>
        <v/>
      </c>
      <c r="F89" s="154"/>
      <c r="G89" s="155"/>
      <c r="H89" s="155"/>
      <c r="I89" s="31" t="str">
        <f t="shared" si="4"/>
        <v/>
      </c>
      <c r="J89" s="128" t="str">
        <f>IFERROR(VLOOKUP(I89,時間数変換[],3,TRUE),"")</f>
        <v/>
      </c>
      <c r="K89" s="128" t="str">
        <f>IF(SUMIFS(算定単位数表[算定単位数],算定単位数表[利用時間],【明細】!J89,算定単位数表[障害種類],【明細】!D89,算定単位数表[障害支援区分コード],【明細】!E89)&gt;0,SUMIFS(算定単位数表[算定単位数],算定単位数表[利用時間],【明細】!J89,算定単位数表[障害種類],【明細】!D89,算定単位数表[障害支援区分コード],【明細】!E89),"")</f>
        <v/>
      </c>
      <c r="L89" s="154"/>
      <c r="M89" s="154"/>
      <c r="N89" s="154"/>
    </row>
    <row r="90" spans="1:14">
      <c r="A90" s="25" t="str">
        <f t="shared" si="3"/>
        <v/>
      </c>
      <c r="B90" s="159"/>
      <c r="C90" s="8" t="str">
        <f>IFERROR(VLOOKUP(B90,一覧!$B$9:$E$29,2,FALSE),"")</f>
        <v/>
      </c>
      <c r="D90" s="8" t="str">
        <f>IFERROR(VLOOKUP(B90,一覧!$B$9:$E$29,3,FALSE),"")</f>
        <v/>
      </c>
      <c r="E90" s="8" t="str">
        <f>IFERROR(VLOOKUP(B90,一覧!$B$9:$E$29,4,FALSE),"")</f>
        <v/>
      </c>
      <c r="F90" s="154"/>
      <c r="G90" s="155"/>
      <c r="H90" s="155"/>
      <c r="I90" s="31" t="str">
        <f t="shared" si="4"/>
        <v/>
      </c>
      <c r="J90" s="128" t="str">
        <f>IFERROR(VLOOKUP(I90,時間数変換[],3,TRUE),"")</f>
        <v/>
      </c>
      <c r="K90" s="128" t="str">
        <f>IF(SUMIFS(算定単位数表[算定単位数],算定単位数表[利用時間],【明細】!J90,算定単位数表[障害種類],【明細】!D90,算定単位数表[障害支援区分コード],【明細】!E90)&gt;0,SUMIFS(算定単位数表[算定単位数],算定単位数表[利用時間],【明細】!J90,算定単位数表[障害種類],【明細】!D90,算定単位数表[障害支援区分コード],【明細】!E90),"")</f>
        <v/>
      </c>
      <c r="L90" s="154"/>
      <c r="M90" s="154"/>
      <c r="N90" s="154"/>
    </row>
    <row r="91" spans="1:14">
      <c r="A91" s="25" t="str">
        <f t="shared" si="3"/>
        <v/>
      </c>
      <c r="B91" s="159"/>
      <c r="C91" s="8" t="str">
        <f>IFERROR(VLOOKUP(B91,一覧!$B$9:$E$29,2,FALSE),"")</f>
        <v/>
      </c>
      <c r="D91" s="8" t="str">
        <f>IFERROR(VLOOKUP(B91,一覧!$B$9:$E$29,3,FALSE),"")</f>
        <v/>
      </c>
      <c r="E91" s="8" t="str">
        <f>IFERROR(VLOOKUP(B91,一覧!$B$9:$E$29,4,FALSE),"")</f>
        <v/>
      </c>
      <c r="F91" s="154"/>
      <c r="G91" s="155"/>
      <c r="H91" s="155"/>
      <c r="I91" s="31" t="str">
        <f t="shared" si="4"/>
        <v/>
      </c>
      <c r="J91" s="128" t="str">
        <f>IFERROR(VLOOKUP(I91,時間数変換[],3,TRUE),"")</f>
        <v/>
      </c>
      <c r="K91" s="128" t="str">
        <f>IF(SUMIFS(算定単位数表[算定単位数],算定単位数表[利用時間],【明細】!J91,算定単位数表[障害種類],【明細】!D91,算定単位数表[障害支援区分コード],【明細】!E91)&gt;0,SUMIFS(算定単位数表[算定単位数],算定単位数表[利用時間],【明細】!J91,算定単位数表[障害種類],【明細】!D91,算定単位数表[障害支援区分コード],【明細】!E91),"")</f>
        <v/>
      </c>
      <c r="L91" s="154"/>
      <c r="M91" s="154"/>
      <c r="N91" s="154"/>
    </row>
    <row r="92" spans="1:14">
      <c r="A92" s="25" t="str">
        <f t="shared" si="3"/>
        <v/>
      </c>
      <c r="B92" s="159"/>
      <c r="C92" s="8" t="str">
        <f>IFERROR(VLOOKUP(B92,一覧!$B$9:$E$29,2,FALSE),"")</f>
        <v/>
      </c>
      <c r="D92" s="8" t="str">
        <f>IFERROR(VLOOKUP(B92,一覧!$B$9:$E$29,3,FALSE),"")</f>
        <v/>
      </c>
      <c r="E92" s="8" t="str">
        <f>IFERROR(VLOOKUP(B92,一覧!$B$9:$E$29,4,FALSE),"")</f>
        <v/>
      </c>
      <c r="F92" s="154"/>
      <c r="G92" s="155"/>
      <c r="H92" s="155"/>
      <c r="I92" s="31" t="str">
        <f t="shared" si="4"/>
        <v/>
      </c>
      <c r="J92" s="128" t="str">
        <f>IFERROR(VLOOKUP(I92,時間数変換[],3,TRUE),"")</f>
        <v/>
      </c>
      <c r="K92" s="128" t="str">
        <f>IF(SUMIFS(算定単位数表[算定単位数],算定単位数表[利用時間],【明細】!J92,算定単位数表[障害種類],【明細】!D92,算定単位数表[障害支援区分コード],【明細】!E92)&gt;0,SUMIFS(算定単位数表[算定単位数],算定単位数表[利用時間],【明細】!J92,算定単位数表[障害種類],【明細】!D92,算定単位数表[障害支援区分コード],【明細】!E92),"")</f>
        <v/>
      </c>
      <c r="L92" s="154"/>
      <c r="M92" s="154"/>
      <c r="N92" s="154"/>
    </row>
    <row r="93" spans="1:14">
      <c r="A93" s="25" t="str">
        <f t="shared" si="3"/>
        <v/>
      </c>
      <c r="B93" s="159"/>
      <c r="C93" s="8" t="str">
        <f>IFERROR(VLOOKUP(B93,一覧!$B$9:$E$29,2,FALSE),"")</f>
        <v/>
      </c>
      <c r="D93" s="8" t="str">
        <f>IFERROR(VLOOKUP(B93,一覧!$B$9:$E$29,3,FALSE),"")</f>
        <v/>
      </c>
      <c r="E93" s="8" t="str">
        <f>IFERROR(VLOOKUP(B93,一覧!$B$9:$E$29,4,FALSE),"")</f>
        <v/>
      </c>
      <c r="F93" s="154"/>
      <c r="G93" s="155"/>
      <c r="H93" s="155"/>
      <c r="I93" s="31" t="str">
        <f t="shared" si="4"/>
        <v/>
      </c>
      <c r="J93" s="128" t="str">
        <f>IFERROR(VLOOKUP(I93,時間数変換[],3,TRUE),"")</f>
        <v/>
      </c>
      <c r="K93" s="128" t="str">
        <f>IF(SUMIFS(算定単位数表[算定単位数],算定単位数表[利用時間],【明細】!J93,算定単位数表[障害種類],【明細】!D93,算定単位数表[障害支援区分コード],【明細】!E93)&gt;0,SUMIFS(算定単位数表[算定単位数],算定単位数表[利用時間],【明細】!J93,算定単位数表[障害種類],【明細】!D93,算定単位数表[障害支援区分コード],【明細】!E93),"")</f>
        <v/>
      </c>
      <c r="L93" s="154"/>
      <c r="M93" s="154"/>
      <c r="N93" s="154"/>
    </row>
    <row r="94" spans="1:14">
      <c r="A94" s="25" t="str">
        <f t="shared" si="3"/>
        <v/>
      </c>
      <c r="B94" s="159"/>
      <c r="C94" s="8" t="str">
        <f>IFERROR(VLOOKUP(B94,一覧!$B$9:$E$29,2,FALSE),"")</f>
        <v/>
      </c>
      <c r="D94" s="8" t="str">
        <f>IFERROR(VLOOKUP(B94,一覧!$B$9:$E$29,3,FALSE),"")</f>
        <v/>
      </c>
      <c r="E94" s="8" t="str">
        <f>IFERROR(VLOOKUP(B94,一覧!$B$9:$E$29,4,FALSE),"")</f>
        <v/>
      </c>
      <c r="F94" s="154"/>
      <c r="G94" s="155"/>
      <c r="H94" s="155"/>
      <c r="I94" s="31" t="str">
        <f t="shared" si="4"/>
        <v/>
      </c>
      <c r="J94" s="128" t="str">
        <f>IFERROR(VLOOKUP(I94,時間数変換[],3,TRUE),"")</f>
        <v/>
      </c>
      <c r="K94" s="128" t="str">
        <f>IF(SUMIFS(算定単位数表[算定単位数],算定単位数表[利用時間],【明細】!J94,算定単位数表[障害種類],【明細】!D94,算定単位数表[障害支援区分コード],【明細】!E94)&gt;0,SUMIFS(算定単位数表[算定単位数],算定単位数表[利用時間],【明細】!J94,算定単位数表[障害種類],【明細】!D94,算定単位数表[障害支援区分コード],【明細】!E94),"")</f>
        <v/>
      </c>
      <c r="L94" s="154"/>
      <c r="M94" s="154"/>
      <c r="N94" s="154"/>
    </row>
    <row r="95" spans="1:14">
      <c r="A95" s="25" t="str">
        <f t="shared" si="3"/>
        <v/>
      </c>
      <c r="B95" s="159"/>
      <c r="C95" s="8" t="str">
        <f>IFERROR(VLOOKUP(B95,一覧!$B$9:$E$29,2,FALSE),"")</f>
        <v/>
      </c>
      <c r="D95" s="8" t="str">
        <f>IFERROR(VLOOKUP(B95,一覧!$B$9:$E$29,3,FALSE),"")</f>
        <v/>
      </c>
      <c r="E95" s="8" t="str">
        <f>IFERROR(VLOOKUP(B95,一覧!$B$9:$E$29,4,FALSE),"")</f>
        <v/>
      </c>
      <c r="F95" s="154"/>
      <c r="G95" s="155"/>
      <c r="H95" s="155"/>
      <c r="I95" s="31" t="str">
        <f t="shared" si="4"/>
        <v/>
      </c>
      <c r="J95" s="128" t="str">
        <f>IFERROR(VLOOKUP(I95,時間数変換[],3,TRUE),"")</f>
        <v/>
      </c>
      <c r="K95" s="128" t="str">
        <f>IF(SUMIFS(算定単位数表[算定単位数],算定単位数表[利用時間],【明細】!J95,算定単位数表[障害種類],【明細】!D95,算定単位数表[障害支援区分コード],【明細】!E95)&gt;0,SUMIFS(算定単位数表[算定単位数],算定単位数表[利用時間],【明細】!J95,算定単位数表[障害種類],【明細】!D95,算定単位数表[障害支援区分コード],【明細】!E95),"")</f>
        <v/>
      </c>
      <c r="L95" s="154"/>
      <c r="M95" s="154"/>
      <c r="N95" s="154"/>
    </row>
    <row r="96" spans="1:14">
      <c r="A96" s="25" t="str">
        <f t="shared" si="3"/>
        <v/>
      </c>
      <c r="B96" s="159"/>
      <c r="C96" s="8" t="str">
        <f>IFERROR(VLOOKUP(B96,一覧!$B$9:$E$29,2,FALSE),"")</f>
        <v/>
      </c>
      <c r="D96" s="8" t="str">
        <f>IFERROR(VLOOKUP(B96,一覧!$B$9:$E$29,3,FALSE),"")</f>
        <v/>
      </c>
      <c r="E96" s="8" t="str">
        <f>IFERROR(VLOOKUP(B96,一覧!$B$9:$E$29,4,FALSE),"")</f>
        <v/>
      </c>
      <c r="F96" s="154"/>
      <c r="G96" s="155"/>
      <c r="H96" s="155"/>
      <c r="I96" s="31" t="str">
        <f t="shared" si="4"/>
        <v/>
      </c>
      <c r="J96" s="128" t="str">
        <f>IFERROR(VLOOKUP(I96,時間数変換[],3,TRUE),"")</f>
        <v/>
      </c>
      <c r="K96" s="128" t="str">
        <f>IF(SUMIFS(算定単位数表[算定単位数],算定単位数表[利用時間],【明細】!J96,算定単位数表[障害種類],【明細】!D96,算定単位数表[障害支援区分コード],【明細】!E96)&gt;0,SUMIFS(算定単位数表[算定単位数],算定単位数表[利用時間],【明細】!J96,算定単位数表[障害種類],【明細】!D96,算定単位数表[障害支援区分コード],【明細】!E96),"")</f>
        <v/>
      </c>
      <c r="L96" s="154"/>
      <c r="M96" s="154"/>
      <c r="N96" s="154"/>
    </row>
    <row r="97" spans="1:14">
      <c r="A97" s="25" t="str">
        <f t="shared" si="3"/>
        <v/>
      </c>
      <c r="B97" s="159"/>
      <c r="C97" s="8" t="str">
        <f>IFERROR(VLOOKUP(B97,一覧!$B$9:$E$29,2,FALSE),"")</f>
        <v/>
      </c>
      <c r="D97" s="8" t="str">
        <f>IFERROR(VLOOKUP(B97,一覧!$B$9:$E$29,3,FALSE),"")</f>
        <v/>
      </c>
      <c r="E97" s="8" t="str">
        <f>IFERROR(VLOOKUP(B97,一覧!$B$9:$E$29,4,FALSE),"")</f>
        <v/>
      </c>
      <c r="F97" s="154"/>
      <c r="G97" s="155"/>
      <c r="H97" s="155"/>
      <c r="I97" s="31" t="str">
        <f t="shared" si="4"/>
        <v/>
      </c>
      <c r="J97" s="128" t="str">
        <f>IFERROR(VLOOKUP(I97,時間数変換[],3,TRUE),"")</f>
        <v/>
      </c>
      <c r="K97" s="128" t="str">
        <f>IF(SUMIFS(算定単位数表[算定単位数],算定単位数表[利用時間],【明細】!J97,算定単位数表[障害種類],【明細】!D97,算定単位数表[障害支援区分コード],【明細】!E97)&gt;0,SUMIFS(算定単位数表[算定単位数],算定単位数表[利用時間],【明細】!J97,算定単位数表[障害種類],【明細】!D97,算定単位数表[障害支援区分コード],【明細】!E97),"")</f>
        <v/>
      </c>
      <c r="L97" s="154"/>
      <c r="M97" s="154"/>
      <c r="N97" s="154"/>
    </row>
    <row r="98" spans="1:14">
      <c r="A98" s="25" t="str">
        <f t="shared" si="3"/>
        <v/>
      </c>
      <c r="B98" s="159"/>
      <c r="C98" s="8" t="str">
        <f>IFERROR(VLOOKUP(B98,一覧!$B$9:$E$29,2,FALSE),"")</f>
        <v/>
      </c>
      <c r="D98" s="8" t="str">
        <f>IFERROR(VLOOKUP(B98,一覧!$B$9:$E$29,3,FALSE),"")</f>
        <v/>
      </c>
      <c r="E98" s="8" t="str">
        <f>IFERROR(VLOOKUP(B98,一覧!$B$9:$E$29,4,FALSE),"")</f>
        <v/>
      </c>
      <c r="F98" s="154"/>
      <c r="G98" s="155"/>
      <c r="H98" s="155"/>
      <c r="I98" s="31" t="str">
        <f t="shared" si="4"/>
        <v/>
      </c>
      <c r="J98" s="128" t="str">
        <f>IFERROR(VLOOKUP(I98,時間数変換[],3,TRUE),"")</f>
        <v/>
      </c>
      <c r="K98" s="128" t="str">
        <f>IF(SUMIFS(算定単位数表[算定単位数],算定単位数表[利用時間],【明細】!J98,算定単位数表[障害種類],【明細】!D98,算定単位数表[障害支援区分コード],【明細】!E98)&gt;0,SUMIFS(算定単位数表[算定単位数],算定単位数表[利用時間],【明細】!J98,算定単位数表[障害種類],【明細】!D98,算定単位数表[障害支援区分コード],【明細】!E98),"")</f>
        <v/>
      </c>
      <c r="L98" s="154"/>
      <c r="M98" s="154"/>
      <c r="N98" s="154"/>
    </row>
    <row r="99" spans="1:14">
      <c r="A99" s="25" t="str">
        <f t="shared" si="3"/>
        <v/>
      </c>
      <c r="B99" s="159"/>
      <c r="C99" s="8" t="str">
        <f>IFERROR(VLOOKUP(B99,一覧!$B$9:$E$29,2,FALSE),"")</f>
        <v/>
      </c>
      <c r="D99" s="8" t="str">
        <f>IFERROR(VLOOKUP(B99,一覧!$B$9:$E$29,3,FALSE),"")</f>
        <v/>
      </c>
      <c r="E99" s="8" t="str">
        <f>IFERROR(VLOOKUP(B99,一覧!$B$9:$E$29,4,FALSE),"")</f>
        <v/>
      </c>
      <c r="F99" s="154"/>
      <c r="G99" s="155"/>
      <c r="H99" s="155"/>
      <c r="I99" s="31" t="str">
        <f t="shared" si="4"/>
        <v/>
      </c>
      <c r="J99" s="128" t="str">
        <f>IFERROR(VLOOKUP(I99,時間数変換[],3,TRUE),"")</f>
        <v/>
      </c>
      <c r="K99" s="128" t="str">
        <f>IF(SUMIFS(算定単位数表[算定単位数],算定単位数表[利用時間],【明細】!J99,算定単位数表[障害種類],【明細】!D99,算定単位数表[障害支援区分コード],【明細】!E99)&gt;0,SUMIFS(算定単位数表[算定単位数],算定単位数表[利用時間],【明細】!J99,算定単位数表[障害種類],【明細】!D99,算定単位数表[障害支援区分コード],【明細】!E99),"")</f>
        <v/>
      </c>
      <c r="L99" s="154"/>
      <c r="M99" s="154"/>
      <c r="N99" s="154"/>
    </row>
    <row r="100" spans="1:14">
      <c r="A100" s="25" t="str">
        <f t="shared" ref="A100:A129" si="5">IF(B100="","",ROW(B100)-4)</f>
        <v/>
      </c>
      <c r="B100" s="159"/>
      <c r="C100" s="8" t="str">
        <f>IFERROR(VLOOKUP(B100,一覧!$B$9:$E$29,2,FALSE),"")</f>
        <v/>
      </c>
      <c r="D100" s="8" t="str">
        <f>IFERROR(VLOOKUP(B100,一覧!$B$9:$E$29,3,FALSE),"")</f>
        <v/>
      </c>
      <c r="E100" s="8" t="str">
        <f>IFERROR(VLOOKUP(B100,一覧!$B$9:$E$29,4,FALSE),"")</f>
        <v/>
      </c>
      <c r="F100" s="154"/>
      <c r="G100" s="155"/>
      <c r="H100" s="155"/>
      <c r="I100" s="31" t="str">
        <f t="shared" ref="I100:I129" si="6">IF((H100-G100)&gt;0,H100-G100,"")</f>
        <v/>
      </c>
      <c r="J100" s="128" t="str">
        <f>IFERROR(VLOOKUP(I100,時間数変換[],3,TRUE),"")</f>
        <v/>
      </c>
      <c r="K100" s="128" t="str">
        <f>IF(SUMIFS(算定単位数表[算定単位数],算定単位数表[利用時間],【明細】!J100,算定単位数表[障害種類],【明細】!D100,算定単位数表[障害支援区分コード],【明細】!E100)&gt;0,SUMIFS(算定単位数表[算定単位数],算定単位数表[利用時間],【明細】!J100,算定単位数表[障害種類],【明細】!D100,算定単位数表[障害支援区分コード],【明細】!E100),"")</f>
        <v/>
      </c>
      <c r="L100" s="154"/>
      <c r="M100" s="154"/>
      <c r="N100" s="154"/>
    </row>
    <row r="101" spans="1:14">
      <c r="A101" s="25" t="str">
        <f t="shared" si="5"/>
        <v/>
      </c>
      <c r="B101" s="159"/>
      <c r="C101" s="8" t="str">
        <f>IFERROR(VLOOKUP(B101,一覧!$B$9:$E$29,2,FALSE),"")</f>
        <v/>
      </c>
      <c r="D101" s="8" t="str">
        <f>IFERROR(VLOOKUP(B101,一覧!$B$9:$E$29,3,FALSE),"")</f>
        <v/>
      </c>
      <c r="E101" s="8" t="str">
        <f>IFERROR(VLOOKUP(B101,一覧!$B$9:$E$29,4,FALSE),"")</f>
        <v/>
      </c>
      <c r="F101" s="154"/>
      <c r="G101" s="155"/>
      <c r="H101" s="155"/>
      <c r="I101" s="31" t="str">
        <f t="shared" si="6"/>
        <v/>
      </c>
      <c r="J101" s="128" t="str">
        <f>IFERROR(VLOOKUP(I101,時間数変換[],3,TRUE),"")</f>
        <v/>
      </c>
      <c r="K101" s="128" t="str">
        <f>IF(SUMIFS(算定単位数表[算定単位数],算定単位数表[利用時間],【明細】!J101,算定単位数表[障害種類],【明細】!D101,算定単位数表[障害支援区分コード],【明細】!E101)&gt;0,SUMIFS(算定単位数表[算定単位数],算定単位数表[利用時間],【明細】!J101,算定単位数表[障害種類],【明細】!D101,算定単位数表[障害支援区分コード],【明細】!E101),"")</f>
        <v/>
      </c>
      <c r="L101" s="154"/>
      <c r="M101" s="154"/>
      <c r="N101" s="154"/>
    </row>
    <row r="102" spans="1:14">
      <c r="A102" s="25" t="str">
        <f t="shared" si="5"/>
        <v/>
      </c>
      <c r="B102" s="159"/>
      <c r="C102" s="8" t="str">
        <f>IFERROR(VLOOKUP(B102,一覧!$B$9:$E$29,2,FALSE),"")</f>
        <v/>
      </c>
      <c r="D102" s="8" t="str">
        <f>IFERROR(VLOOKUP(B102,一覧!$B$9:$E$29,3,FALSE),"")</f>
        <v/>
      </c>
      <c r="E102" s="8" t="str">
        <f>IFERROR(VLOOKUP(B102,一覧!$B$9:$E$29,4,FALSE),"")</f>
        <v/>
      </c>
      <c r="F102" s="154"/>
      <c r="G102" s="155"/>
      <c r="H102" s="155"/>
      <c r="I102" s="31" t="str">
        <f t="shared" si="6"/>
        <v/>
      </c>
      <c r="J102" s="128" t="str">
        <f>IFERROR(VLOOKUP(I102,時間数変換[],3,TRUE),"")</f>
        <v/>
      </c>
      <c r="K102" s="128" t="str">
        <f>IF(SUMIFS(算定単位数表[算定単位数],算定単位数表[利用時間],【明細】!J102,算定単位数表[障害種類],【明細】!D102,算定単位数表[障害支援区分コード],【明細】!E102)&gt;0,SUMIFS(算定単位数表[算定単位数],算定単位数表[利用時間],【明細】!J102,算定単位数表[障害種類],【明細】!D102,算定単位数表[障害支援区分コード],【明細】!E102),"")</f>
        <v/>
      </c>
      <c r="L102" s="154"/>
      <c r="M102" s="154"/>
      <c r="N102" s="154"/>
    </row>
    <row r="103" spans="1:14">
      <c r="A103" s="25" t="str">
        <f t="shared" si="5"/>
        <v/>
      </c>
      <c r="B103" s="159"/>
      <c r="C103" s="8" t="str">
        <f>IFERROR(VLOOKUP(B103,一覧!$B$9:$E$29,2,FALSE),"")</f>
        <v/>
      </c>
      <c r="D103" s="8" t="str">
        <f>IFERROR(VLOOKUP(B103,一覧!$B$9:$E$29,3,FALSE),"")</f>
        <v/>
      </c>
      <c r="E103" s="8" t="str">
        <f>IFERROR(VLOOKUP(B103,一覧!$B$9:$E$29,4,FALSE),"")</f>
        <v/>
      </c>
      <c r="F103" s="154"/>
      <c r="G103" s="155"/>
      <c r="H103" s="155"/>
      <c r="I103" s="31" t="str">
        <f t="shared" si="6"/>
        <v/>
      </c>
      <c r="J103" s="128" t="str">
        <f>IFERROR(VLOOKUP(I103,時間数変換[],3,TRUE),"")</f>
        <v/>
      </c>
      <c r="K103" s="128" t="str">
        <f>IF(SUMIFS(算定単位数表[算定単位数],算定単位数表[利用時間],【明細】!J103,算定単位数表[障害種類],【明細】!D103,算定単位数表[障害支援区分コード],【明細】!E103)&gt;0,SUMIFS(算定単位数表[算定単位数],算定単位数表[利用時間],【明細】!J103,算定単位数表[障害種類],【明細】!D103,算定単位数表[障害支援区分コード],【明細】!E103),"")</f>
        <v/>
      </c>
      <c r="L103" s="154"/>
      <c r="M103" s="154"/>
      <c r="N103" s="154"/>
    </row>
    <row r="104" spans="1:14">
      <c r="A104" s="25" t="str">
        <f t="shared" si="5"/>
        <v/>
      </c>
      <c r="B104" s="159"/>
      <c r="C104" s="8" t="str">
        <f>IFERROR(VLOOKUP(B104,一覧!$B$9:$E$29,2,FALSE),"")</f>
        <v/>
      </c>
      <c r="D104" s="8" t="str">
        <f>IFERROR(VLOOKUP(B104,一覧!$B$9:$E$29,3,FALSE),"")</f>
        <v/>
      </c>
      <c r="E104" s="8" t="str">
        <f>IFERROR(VLOOKUP(B104,一覧!$B$9:$E$29,4,FALSE),"")</f>
        <v/>
      </c>
      <c r="F104" s="154"/>
      <c r="G104" s="155"/>
      <c r="H104" s="155"/>
      <c r="I104" s="31" t="str">
        <f t="shared" si="6"/>
        <v/>
      </c>
      <c r="J104" s="128" t="str">
        <f>IFERROR(VLOOKUP(I104,時間数変換[],3,TRUE),"")</f>
        <v/>
      </c>
      <c r="K104" s="128" t="str">
        <f>IF(SUMIFS(算定単位数表[算定単位数],算定単位数表[利用時間],【明細】!J104,算定単位数表[障害種類],【明細】!D104,算定単位数表[障害支援区分コード],【明細】!E104)&gt;0,SUMIFS(算定単位数表[算定単位数],算定単位数表[利用時間],【明細】!J104,算定単位数表[障害種類],【明細】!D104,算定単位数表[障害支援区分コード],【明細】!E104),"")</f>
        <v/>
      </c>
      <c r="L104" s="154"/>
      <c r="M104" s="154"/>
      <c r="N104" s="154"/>
    </row>
    <row r="105" spans="1:14">
      <c r="A105" s="25" t="str">
        <f t="shared" si="5"/>
        <v/>
      </c>
      <c r="B105" s="159"/>
      <c r="C105" s="8" t="str">
        <f>IFERROR(VLOOKUP(B105,一覧!$B$9:$E$29,2,FALSE),"")</f>
        <v/>
      </c>
      <c r="D105" s="8" t="str">
        <f>IFERROR(VLOOKUP(B105,一覧!$B$9:$E$29,3,FALSE),"")</f>
        <v/>
      </c>
      <c r="E105" s="8" t="str">
        <f>IFERROR(VLOOKUP(B105,一覧!$B$9:$E$29,4,FALSE),"")</f>
        <v/>
      </c>
      <c r="F105" s="154"/>
      <c r="G105" s="155"/>
      <c r="H105" s="155"/>
      <c r="I105" s="31" t="str">
        <f t="shared" si="6"/>
        <v/>
      </c>
      <c r="J105" s="128" t="str">
        <f>IFERROR(VLOOKUP(I105,時間数変換[],3,TRUE),"")</f>
        <v/>
      </c>
      <c r="K105" s="128" t="str">
        <f>IF(SUMIFS(算定単位数表[算定単位数],算定単位数表[利用時間],【明細】!J105,算定単位数表[障害種類],【明細】!D105,算定単位数表[障害支援区分コード],【明細】!E105)&gt;0,SUMIFS(算定単位数表[算定単位数],算定単位数表[利用時間],【明細】!J105,算定単位数表[障害種類],【明細】!D105,算定単位数表[障害支援区分コード],【明細】!E105),"")</f>
        <v/>
      </c>
      <c r="L105" s="154"/>
      <c r="M105" s="154"/>
      <c r="N105" s="154"/>
    </row>
    <row r="106" spans="1:14">
      <c r="A106" s="25" t="str">
        <f t="shared" si="5"/>
        <v/>
      </c>
      <c r="B106" s="160"/>
      <c r="C106" s="8" t="str">
        <f>IFERROR(VLOOKUP(B106,一覧!$B$9:$E$29,2,FALSE),"")</f>
        <v/>
      </c>
      <c r="D106" s="8" t="str">
        <f>IFERROR(VLOOKUP(B106,一覧!$B$9:$E$29,3,FALSE),"")</f>
        <v/>
      </c>
      <c r="E106" s="8" t="str">
        <f>IFERROR(VLOOKUP(B106,一覧!$B$9:$E$29,4,FALSE),"")</f>
        <v/>
      </c>
      <c r="F106" s="154"/>
      <c r="G106" s="155"/>
      <c r="H106" s="155"/>
      <c r="I106" s="31" t="str">
        <f t="shared" si="6"/>
        <v/>
      </c>
      <c r="J106" s="128" t="str">
        <f>IFERROR(VLOOKUP(I106,時間数変換[],3,TRUE),"")</f>
        <v/>
      </c>
      <c r="K106" s="128" t="str">
        <f>IF(SUMIFS(算定単位数表[算定単位数],算定単位数表[利用時間],【明細】!J106,算定単位数表[障害種類],【明細】!D106,算定単位数表[障害支援区分コード],【明細】!E106)&gt;0,SUMIFS(算定単位数表[算定単位数],算定単位数表[利用時間],【明細】!J106,算定単位数表[障害種類],【明細】!D106,算定単位数表[障害支援区分コード],【明細】!E106),"")</f>
        <v/>
      </c>
      <c r="L106" s="154"/>
      <c r="M106" s="154"/>
      <c r="N106" s="154"/>
    </row>
    <row r="107" spans="1:14">
      <c r="A107" s="25" t="str">
        <f t="shared" si="5"/>
        <v/>
      </c>
      <c r="B107" s="160"/>
      <c r="C107" s="8" t="str">
        <f>IFERROR(VLOOKUP(B107,一覧!$B$9:$E$29,2,FALSE),"")</f>
        <v/>
      </c>
      <c r="D107" s="8" t="str">
        <f>IFERROR(VLOOKUP(B107,一覧!$B$9:$E$29,3,FALSE),"")</f>
        <v/>
      </c>
      <c r="E107" s="8" t="str">
        <f>IFERROR(VLOOKUP(B107,一覧!$B$9:$E$29,4,FALSE),"")</f>
        <v/>
      </c>
      <c r="F107" s="154"/>
      <c r="G107" s="155"/>
      <c r="H107" s="155"/>
      <c r="I107" s="31" t="str">
        <f t="shared" si="6"/>
        <v/>
      </c>
      <c r="J107" s="128" t="str">
        <f>IFERROR(VLOOKUP(I107,時間数変換[],3,TRUE),"")</f>
        <v/>
      </c>
      <c r="K107" s="128" t="str">
        <f>IF(SUMIFS(算定単位数表[算定単位数],算定単位数表[利用時間],【明細】!J107,算定単位数表[障害種類],【明細】!D107,算定単位数表[障害支援区分コード],【明細】!E107)&gt;0,SUMIFS(算定単位数表[算定単位数],算定単位数表[利用時間],【明細】!J107,算定単位数表[障害種類],【明細】!D107,算定単位数表[障害支援区分コード],【明細】!E107),"")</f>
        <v/>
      </c>
      <c r="L107" s="154"/>
      <c r="M107" s="154"/>
      <c r="N107" s="154"/>
    </row>
    <row r="108" spans="1:14">
      <c r="A108" s="25" t="str">
        <f t="shared" si="5"/>
        <v/>
      </c>
      <c r="B108" s="160"/>
      <c r="C108" s="8" t="str">
        <f>IFERROR(VLOOKUP(B108,一覧!$B$9:$E$29,2,FALSE),"")</f>
        <v/>
      </c>
      <c r="D108" s="8" t="str">
        <f>IFERROR(VLOOKUP(B108,一覧!$B$9:$E$29,3,FALSE),"")</f>
        <v/>
      </c>
      <c r="E108" s="8" t="str">
        <f>IFERROR(VLOOKUP(B108,一覧!$B$9:$E$29,4,FALSE),"")</f>
        <v/>
      </c>
      <c r="F108" s="154"/>
      <c r="G108" s="155"/>
      <c r="H108" s="155"/>
      <c r="I108" s="31" t="str">
        <f t="shared" si="6"/>
        <v/>
      </c>
      <c r="J108" s="128" t="str">
        <f>IFERROR(VLOOKUP(I108,時間数変換[],3,TRUE),"")</f>
        <v/>
      </c>
      <c r="K108" s="128" t="str">
        <f>IF(SUMIFS(算定単位数表[算定単位数],算定単位数表[利用時間],【明細】!J108,算定単位数表[障害種類],【明細】!D108,算定単位数表[障害支援区分コード],【明細】!E108)&gt;0,SUMIFS(算定単位数表[算定単位数],算定単位数表[利用時間],【明細】!J108,算定単位数表[障害種類],【明細】!D108,算定単位数表[障害支援区分コード],【明細】!E108),"")</f>
        <v/>
      </c>
      <c r="L108" s="154"/>
      <c r="M108" s="154"/>
      <c r="N108" s="154"/>
    </row>
    <row r="109" spans="1:14">
      <c r="A109" s="25" t="str">
        <f t="shared" si="5"/>
        <v/>
      </c>
      <c r="B109" s="160"/>
      <c r="C109" s="8" t="str">
        <f>IFERROR(VLOOKUP(B109,一覧!$B$9:$E$29,2,FALSE),"")</f>
        <v/>
      </c>
      <c r="D109" s="8" t="str">
        <f>IFERROR(VLOOKUP(B109,一覧!$B$9:$E$29,3,FALSE),"")</f>
        <v/>
      </c>
      <c r="E109" s="8" t="str">
        <f>IFERROR(VLOOKUP(B109,一覧!$B$9:$E$29,4,FALSE),"")</f>
        <v/>
      </c>
      <c r="F109" s="154"/>
      <c r="G109" s="155"/>
      <c r="H109" s="155"/>
      <c r="I109" s="31" t="str">
        <f t="shared" si="6"/>
        <v/>
      </c>
      <c r="J109" s="128" t="str">
        <f>IFERROR(VLOOKUP(I109,時間数変換[],3,TRUE),"")</f>
        <v/>
      </c>
      <c r="K109" s="128" t="str">
        <f>IF(SUMIFS(算定単位数表[算定単位数],算定単位数表[利用時間],【明細】!J109,算定単位数表[障害種類],【明細】!D109,算定単位数表[障害支援区分コード],【明細】!E109)&gt;0,SUMIFS(算定単位数表[算定単位数],算定単位数表[利用時間],【明細】!J109,算定単位数表[障害種類],【明細】!D109,算定単位数表[障害支援区分コード],【明細】!E109),"")</f>
        <v/>
      </c>
      <c r="L109" s="154"/>
      <c r="M109" s="154"/>
      <c r="N109" s="154"/>
    </row>
    <row r="110" spans="1:14">
      <c r="A110" s="25" t="str">
        <f t="shared" si="5"/>
        <v/>
      </c>
      <c r="B110" s="160"/>
      <c r="C110" s="8" t="str">
        <f>IFERROR(VLOOKUP(B110,一覧!$B$9:$E$29,2,FALSE),"")</f>
        <v/>
      </c>
      <c r="D110" s="8" t="str">
        <f>IFERROR(VLOOKUP(B110,一覧!$B$9:$E$29,3,FALSE),"")</f>
        <v/>
      </c>
      <c r="E110" s="8" t="str">
        <f>IFERROR(VLOOKUP(B110,一覧!$B$9:$E$29,4,FALSE),"")</f>
        <v/>
      </c>
      <c r="F110" s="154"/>
      <c r="G110" s="155"/>
      <c r="H110" s="155"/>
      <c r="I110" s="31" t="str">
        <f t="shared" si="6"/>
        <v/>
      </c>
      <c r="J110" s="128" t="str">
        <f>IFERROR(VLOOKUP(I110,時間数変換[],3,TRUE),"")</f>
        <v/>
      </c>
      <c r="K110" s="128" t="str">
        <f>IF(SUMIFS(算定単位数表[算定単位数],算定単位数表[利用時間],【明細】!J110,算定単位数表[障害種類],【明細】!D110,算定単位数表[障害支援区分コード],【明細】!E110)&gt;0,SUMIFS(算定単位数表[算定単位数],算定単位数表[利用時間],【明細】!J110,算定単位数表[障害種類],【明細】!D110,算定単位数表[障害支援区分コード],【明細】!E110),"")</f>
        <v/>
      </c>
      <c r="L110" s="154"/>
      <c r="M110" s="154"/>
      <c r="N110" s="154"/>
    </row>
    <row r="111" spans="1:14">
      <c r="A111" s="25" t="str">
        <f t="shared" si="5"/>
        <v/>
      </c>
      <c r="B111" s="160"/>
      <c r="C111" s="8" t="str">
        <f>IFERROR(VLOOKUP(B111,一覧!$B$9:$E$29,2,FALSE),"")</f>
        <v/>
      </c>
      <c r="D111" s="8" t="str">
        <f>IFERROR(VLOOKUP(B111,一覧!$B$9:$E$29,3,FALSE),"")</f>
        <v/>
      </c>
      <c r="E111" s="8" t="str">
        <f>IFERROR(VLOOKUP(B111,一覧!$B$9:$E$29,4,FALSE),"")</f>
        <v/>
      </c>
      <c r="F111" s="154"/>
      <c r="G111" s="155"/>
      <c r="H111" s="155"/>
      <c r="I111" s="31" t="str">
        <f t="shared" si="6"/>
        <v/>
      </c>
      <c r="J111" s="128" t="str">
        <f>IFERROR(VLOOKUP(I111,時間数変換[],3,TRUE),"")</f>
        <v/>
      </c>
      <c r="K111" s="128" t="str">
        <f>IF(SUMIFS(算定単位数表[算定単位数],算定単位数表[利用時間],【明細】!J111,算定単位数表[障害種類],【明細】!D111,算定単位数表[障害支援区分コード],【明細】!E111)&gt;0,SUMIFS(算定単位数表[算定単位数],算定単位数表[利用時間],【明細】!J111,算定単位数表[障害種類],【明細】!D111,算定単位数表[障害支援区分コード],【明細】!E111),"")</f>
        <v/>
      </c>
      <c r="L111" s="154"/>
      <c r="M111" s="154"/>
      <c r="N111" s="154"/>
    </row>
    <row r="112" spans="1:14">
      <c r="A112" s="25" t="str">
        <f t="shared" si="5"/>
        <v/>
      </c>
      <c r="B112" s="160"/>
      <c r="C112" s="8" t="str">
        <f>IFERROR(VLOOKUP(B112,一覧!$B$9:$E$29,2,FALSE),"")</f>
        <v/>
      </c>
      <c r="D112" s="8" t="str">
        <f>IFERROR(VLOOKUP(B112,一覧!$B$9:$E$29,3,FALSE),"")</f>
        <v/>
      </c>
      <c r="E112" s="8" t="str">
        <f>IFERROR(VLOOKUP(B112,一覧!$B$9:$E$29,4,FALSE),"")</f>
        <v/>
      </c>
      <c r="F112" s="154"/>
      <c r="G112" s="155"/>
      <c r="H112" s="155"/>
      <c r="I112" s="31" t="str">
        <f t="shared" si="6"/>
        <v/>
      </c>
      <c r="J112" s="128" t="str">
        <f>IFERROR(VLOOKUP(I112,時間数変換[],3,TRUE),"")</f>
        <v/>
      </c>
      <c r="K112" s="128" t="str">
        <f>IF(SUMIFS(算定単位数表[算定単位数],算定単位数表[利用時間],【明細】!J112,算定単位数表[障害種類],【明細】!D112,算定単位数表[障害支援区分コード],【明細】!E112)&gt;0,SUMIFS(算定単位数表[算定単位数],算定単位数表[利用時間],【明細】!J112,算定単位数表[障害種類],【明細】!D112,算定単位数表[障害支援区分コード],【明細】!E112),"")</f>
        <v/>
      </c>
      <c r="L112" s="154"/>
      <c r="M112" s="154"/>
      <c r="N112" s="154"/>
    </row>
    <row r="113" spans="1:14">
      <c r="A113" s="25" t="str">
        <f t="shared" si="5"/>
        <v/>
      </c>
      <c r="B113" s="160"/>
      <c r="C113" s="8" t="str">
        <f>IFERROR(VLOOKUP(B113,一覧!$B$9:$E$29,2,FALSE),"")</f>
        <v/>
      </c>
      <c r="D113" s="8" t="str">
        <f>IFERROR(VLOOKUP(B113,一覧!$B$9:$E$29,3,FALSE),"")</f>
        <v/>
      </c>
      <c r="E113" s="8" t="str">
        <f>IFERROR(VLOOKUP(B113,一覧!$B$9:$E$29,4,FALSE),"")</f>
        <v/>
      </c>
      <c r="F113" s="154"/>
      <c r="G113" s="155"/>
      <c r="H113" s="155"/>
      <c r="I113" s="31" t="str">
        <f t="shared" si="6"/>
        <v/>
      </c>
      <c r="J113" s="128" t="str">
        <f>IFERROR(VLOOKUP(I113,時間数変換[],3,TRUE),"")</f>
        <v/>
      </c>
      <c r="K113" s="128" t="str">
        <f>IF(SUMIFS(算定単位数表[算定単位数],算定単位数表[利用時間],【明細】!J113,算定単位数表[障害種類],【明細】!D113,算定単位数表[障害支援区分コード],【明細】!E113)&gt;0,SUMIFS(算定単位数表[算定単位数],算定単位数表[利用時間],【明細】!J113,算定単位数表[障害種類],【明細】!D113,算定単位数表[障害支援区分コード],【明細】!E113),"")</f>
        <v/>
      </c>
      <c r="L113" s="154"/>
      <c r="M113" s="154"/>
      <c r="N113" s="154"/>
    </row>
    <row r="114" spans="1:14">
      <c r="A114" s="25" t="str">
        <f t="shared" si="5"/>
        <v/>
      </c>
      <c r="B114" s="160"/>
      <c r="C114" s="8" t="str">
        <f>IFERROR(VLOOKUP(B114,一覧!$B$9:$E$29,2,FALSE),"")</f>
        <v/>
      </c>
      <c r="D114" s="8" t="str">
        <f>IFERROR(VLOOKUP(B114,一覧!$B$9:$E$29,3,FALSE),"")</f>
        <v/>
      </c>
      <c r="E114" s="8" t="str">
        <f>IFERROR(VLOOKUP(B114,一覧!$B$9:$E$29,4,FALSE),"")</f>
        <v/>
      </c>
      <c r="F114" s="154"/>
      <c r="G114" s="155"/>
      <c r="H114" s="155"/>
      <c r="I114" s="31" t="str">
        <f t="shared" si="6"/>
        <v/>
      </c>
      <c r="J114" s="128" t="str">
        <f>IFERROR(VLOOKUP(I114,時間数変換[],3,TRUE),"")</f>
        <v/>
      </c>
      <c r="K114" s="128" t="str">
        <f>IF(SUMIFS(算定単位数表[算定単位数],算定単位数表[利用時間],【明細】!J114,算定単位数表[障害種類],【明細】!D114,算定単位数表[障害支援区分コード],【明細】!E114)&gt;0,SUMIFS(算定単位数表[算定単位数],算定単位数表[利用時間],【明細】!J114,算定単位数表[障害種類],【明細】!D114,算定単位数表[障害支援区分コード],【明細】!E114),"")</f>
        <v/>
      </c>
      <c r="L114" s="154"/>
      <c r="M114" s="154"/>
      <c r="N114" s="154"/>
    </row>
    <row r="115" spans="1:14">
      <c r="A115" s="25" t="str">
        <f t="shared" si="5"/>
        <v/>
      </c>
      <c r="B115" s="160"/>
      <c r="C115" s="8" t="str">
        <f>IFERROR(VLOOKUP(B115,一覧!$B$9:$E$29,2,FALSE),"")</f>
        <v/>
      </c>
      <c r="D115" s="8" t="str">
        <f>IFERROR(VLOOKUP(B115,一覧!$B$9:$E$29,3,FALSE),"")</f>
        <v/>
      </c>
      <c r="E115" s="8" t="str">
        <f>IFERROR(VLOOKUP(B115,一覧!$B$9:$E$29,4,FALSE),"")</f>
        <v/>
      </c>
      <c r="F115" s="154"/>
      <c r="G115" s="155"/>
      <c r="H115" s="155"/>
      <c r="I115" s="31" t="str">
        <f t="shared" si="6"/>
        <v/>
      </c>
      <c r="J115" s="128" t="str">
        <f>IFERROR(VLOOKUP(I115,時間数変換[],3,TRUE),"")</f>
        <v/>
      </c>
      <c r="K115" s="128" t="str">
        <f>IF(SUMIFS(算定単位数表[算定単位数],算定単位数表[利用時間],【明細】!J115,算定単位数表[障害種類],【明細】!D115,算定単位数表[障害支援区分コード],【明細】!E115)&gt;0,SUMIFS(算定単位数表[算定単位数],算定単位数表[利用時間],【明細】!J115,算定単位数表[障害種類],【明細】!D115,算定単位数表[障害支援区分コード],【明細】!E115),"")</f>
        <v/>
      </c>
      <c r="L115" s="154"/>
      <c r="M115" s="154"/>
      <c r="N115" s="154"/>
    </row>
    <row r="116" spans="1:14">
      <c r="A116" s="25" t="str">
        <f t="shared" si="5"/>
        <v/>
      </c>
      <c r="B116" s="160"/>
      <c r="C116" s="8" t="str">
        <f>IFERROR(VLOOKUP(B116,一覧!$B$9:$E$29,2,FALSE),"")</f>
        <v/>
      </c>
      <c r="D116" s="8" t="str">
        <f>IFERROR(VLOOKUP(B116,一覧!$B$9:$E$29,3,FALSE),"")</f>
        <v/>
      </c>
      <c r="E116" s="8" t="str">
        <f>IFERROR(VLOOKUP(B116,一覧!$B$9:$E$29,4,FALSE),"")</f>
        <v/>
      </c>
      <c r="F116" s="154"/>
      <c r="G116" s="155"/>
      <c r="H116" s="155"/>
      <c r="I116" s="31" t="str">
        <f t="shared" si="6"/>
        <v/>
      </c>
      <c r="J116" s="128" t="str">
        <f>IFERROR(VLOOKUP(I116,時間数変換[],3,TRUE),"")</f>
        <v/>
      </c>
      <c r="K116" s="128" t="str">
        <f>IF(SUMIFS(算定単位数表[算定単位数],算定単位数表[利用時間],【明細】!J116,算定単位数表[障害種類],【明細】!D116,算定単位数表[障害支援区分コード],【明細】!E116)&gt;0,SUMIFS(算定単位数表[算定単位数],算定単位数表[利用時間],【明細】!J116,算定単位数表[障害種類],【明細】!D116,算定単位数表[障害支援区分コード],【明細】!E116),"")</f>
        <v/>
      </c>
      <c r="L116" s="154"/>
      <c r="M116" s="154"/>
      <c r="N116" s="154"/>
    </row>
    <row r="117" spans="1:14">
      <c r="A117" s="25" t="str">
        <f t="shared" si="5"/>
        <v/>
      </c>
      <c r="B117" s="160"/>
      <c r="C117" s="8" t="str">
        <f>IFERROR(VLOOKUP(B117,一覧!$B$9:$E$29,2,FALSE),"")</f>
        <v/>
      </c>
      <c r="D117" s="8" t="str">
        <f>IFERROR(VLOOKUP(B117,一覧!$B$9:$E$29,3,FALSE),"")</f>
        <v/>
      </c>
      <c r="E117" s="8" t="str">
        <f>IFERROR(VLOOKUP(B117,一覧!$B$9:$E$29,4,FALSE),"")</f>
        <v/>
      </c>
      <c r="F117" s="154"/>
      <c r="G117" s="155"/>
      <c r="H117" s="155"/>
      <c r="I117" s="31" t="str">
        <f t="shared" si="6"/>
        <v/>
      </c>
      <c r="J117" s="128" t="str">
        <f>IFERROR(VLOOKUP(I117,時間数変換[],3,TRUE),"")</f>
        <v/>
      </c>
      <c r="K117" s="128" t="str">
        <f>IF(SUMIFS(算定単位数表[算定単位数],算定単位数表[利用時間],【明細】!J117,算定単位数表[障害種類],【明細】!D117,算定単位数表[障害支援区分コード],【明細】!E117)&gt;0,SUMIFS(算定単位数表[算定単位数],算定単位数表[利用時間],【明細】!J117,算定単位数表[障害種類],【明細】!D117,算定単位数表[障害支援区分コード],【明細】!E117),"")</f>
        <v/>
      </c>
      <c r="L117" s="154"/>
      <c r="M117" s="154"/>
      <c r="N117" s="154"/>
    </row>
    <row r="118" spans="1:14">
      <c r="A118" s="25" t="str">
        <f t="shared" si="5"/>
        <v/>
      </c>
      <c r="B118" s="160"/>
      <c r="C118" s="8" t="str">
        <f>IFERROR(VLOOKUP(B118,一覧!$B$9:$E$29,2,FALSE),"")</f>
        <v/>
      </c>
      <c r="D118" s="8" t="str">
        <f>IFERROR(VLOOKUP(B118,一覧!$B$9:$E$29,3,FALSE),"")</f>
        <v/>
      </c>
      <c r="E118" s="8" t="str">
        <f>IFERROR(VLOOKUP(B118,一覧!$B$9:$E$29,4,FALSE),"")</f>
        <v/>
      </c>
      <c r="F118" s="154"/>
      <c r="G118" s="155"/>
      <c r="H118" s="155"/>
      <c r="I118" s="31" t="str">
        <f t="shared" si="6"/>
        <v/>
      </c>
      <c r="J118" s="128" t="str">
        <f>IFERROR(VLOOKUP(I118,時間数変換[],3,TRUE),"")</f>
        <v/>
      </c>
      <c r="K118" s="128" t="str">
        <f>IF(SUMIFS(算定単位数表[算定単位数],算定単位数表[利用時間],【明細】!J118,算定単位数表[障害種類],【明細】!D118,算定単位数表[障害支援区分コード],【明細】!E118)&gt;0,SUMIFS(算定単位数表[算定単位数],算定単位数表[利用時間],【明細】!J118,算定単位数表[障害種類],【明細】!D118,算定単位数表[障害支援区分コード],【明細】!E118),"")</f>
        <v/>
      </c>
      <c r="L118" s="154"/>
      <c r="M118" s="154"/>
      <c r="N118" s="154"/>
    </row>
    <row r="119" spans="1:14">
      <c r="A119" s="25" t="str">
        <f t="shared" si="5"/>
        <v/>
      </c>
      <c r="B119" s="160"/>
      <c r="C119" s="8" t="str">
        <f>IFERROR(VLOOKUP(B119,一覧!$B$9:$E$29,2,FALSE),"")</f>
        <v/>
      </c>
      <c r="D119" s="8" t="str">
        <f>IFERROR(VLOOKUP(B119,一覧!$B$9:$E$29,3,FALSE),"")</f>
        <v/>
      </c>
      <c r="E119" s="8" t="str">
        <f>IFERROR(VLOOKUP(B119,一覧!$B$9:$E$29,4,FALSE),"")</f>
        <v/>
      </c>
      <c r="F119" s="154"/>
      <c r="G119" s="155"/>
      <c r="H119" s="155"/>
      <c r="I119" s="31" t="str">
        <f t="shared" si="6"/>
        <v/>
      </c>
      <c r="J119" s="128" t="str">
        <f>IFERROR(VLOOKUP(I119,時間数変換[],3,TRUE),"")</f>
        <v/>
      </c>
      <c r="K119" s="128" t="str">
        <f>IF(SUMIFS(算定単位数表[算定単位数],算定単位数表[利用時間],【明細】!J119,算定単位数表[障害種類],【明細】!D119,算定単位数表[障害支援区分コード],【明細】!E119)&gt;0,SUMIFS(算定単位数表[算定単位数],算定単位数表[利用時間],【明細】!J119,算定単位数表[障害種類],【明細】!D119,算定単位数表[障害支援区分コード],【明細】!E119),"")</f>
        <v/>
      </c>
      <c r="L119" s="154"/>
      <c r="M119" s="154"/>
      <c r="N119" s="154"/>
    </row>
    <row r="120" spans="1:14">
      <c r="A120" s="25" t="str">
        <f t="shared" si="5"/>
        <v/>
      </c>
      <c r="B120" s="159"/>
      <c r="C120" s="8" t="str">
        <f>IFERROR(VLOOKUP(B120,一覧!$B$9:$E$29,2,FALSE),"")</f>
        <v/>
      </c>
      <c r="D120" s="8" t="str">
        <f>IFERROR(VLOOKUP(B120,一覧!$B$9:$E$29,3,FALSE),"")</f>
        <v/>
      </c>
      <c r="E120" s="8" t="str">
        <f>IFERROR(VLOOKUP(B120,一覧!$B$9:$E$29,4,FALSE),"")</f>
        <v/>
      </c>
      <c r="F120" s="154"/>
      <c r="G120" s="155"/>
      <c r="H120" s="155"/>
      <c r="I120" s="31" t="str">
        <f t="shared" si="6"/>
        <v/>
      </c>
      <c r="J120" s="128" t="str">
        <f>IFERROR(VLOOKUP(I120,時間数変換[],3,TRUE),"")</f>
        <v/>
      </c>
      <c r="K120" s="128" t="str">
        <f>IF(SUMIFS(算定単位数表[算定単位数],算定単位数表[利用時間],【明細】!J120,算定単位数表[障害種類],【明細】!D120,算定単位数表[障害支援区分コード],【明細】!E120)&gt;0,SUMIFS(算定単位数表[算定単位数],算定単位数表[利用時間],【明細】!J120,算定単位数表[障害種類],【明細】!D120,算定単位数表[障害支援区分コード],【明細】!E120),"")</f>
        <v/>
      </c>
      <c r="L120" s="154"/>
      <c r="M120" s="154"/>
      <c r="N120" s="154"/>
    </row>
    <row r="121" spans="1:14">
      <c r="A121" s="25" t="str">
        <f t="shared" si="5"/>
        <v/>
      </c>
      <c r="B121" s="159"/>
      <c r="C121" s="8" t="str">
        <f>IFERROR(VLOOKUP(B121,一覧!$B$9:$E$29,2,FALSE),"")</f>
        <v/>
      </c>
      <c r="D121" s="8" t="str">
        <f>IFERROR(VLOOKUP(B121,一覧!$B$9:$E$29,3,FALSE),"")</f>
        <v/>
      </c>
      <c r="E121" s="8" t="str">
        <f>IFERROR(VLOOKUP(B121,一覧!$B$9:$E$29,4,FALSE),"")</f>
        <v/>
      </c>
      <c r="F121" s="154"/>
      <c r="G121" s="155"/>
      <c r="H121" s="155"/>
      <c r="I121" s="31" t="str">
        <f t="shared" si="6"/>
        <v/>
      </c>
      <c r="J121" s="128" t="str">
        <f>IFERROR(VLOOKUP(I121,時間数変換[],3,TRUE),"")</f>
        <v/>
      </c>
      <c r="K121" s="128" t="str">
        <f>IF(SUMIFS(算定単位数表[算定単位数],算定単位数表[利用時間],【明細】!J121,算定単位数表[障害種類],【明細】!D121,算定単位数表[障害支援区分コード],【明細】!E121)&gt;0,SUMIFS(算定単位数表[算定単位数],算定単位数表[利用時間],【明細】!J121,算定単位数表[障害種類],【明細】!D121,算定単位数表[障害支援区分コード],【明細】!E121),"")</f>
        <v/>
      </c>
      <c r="L121" s="154"/>
      <c r="M121" s="154"/>
      <c r="N121" s="154"/>
    </row>
    <row r="122" spans="1:14">
      <c r="A122" s="25" t="str">
        <f t="shared" si="5"/>
        <v/>
      </c>
      <c r="B122" s="159"/>
      <c r="C122" s="8" t="str">
        <f>IFERROR(VLOOKUP(B122,一覧!$B$9:$E$29,2,FALSE),"")</f>
        <v/>
      </c>
      <c r="D122" s="8" t="str">
        <f>IFERROR(VLOOKUP(B122,一覧!$B$9:$E$29,3,FALSE),"")</f>
        <v/>
      </c>
      <c r="E122" s="8" t="str">
        <f>IFERROR(VLOOKUP(B122,一覧!$B$9:$E$29,4,FALSE),"")</f>
        <v/>
      </c>
      <c r="F122" s="154"/>
      <c r="G122" s="155"/>
      <c r="H122" s="155"/>
      <c r="I122" s="31" t="str">
        <f t="shared" si="6"/>
        <v/>
      </c>
      <c r="J122" s="128" t="str">
        <f>IFERROR(VLOOKUP(I122,時間数変換[],3,TRUE),"")</f>
        <v/>
      </c>
      <c r="K122" s="128" t="str">
        <f>IF(SUMIFS(算定単位数表[算定単位数],算定単位数表[利用時間],【明細】!J122,算定単位数表[障害種類],【明細】!D122,算定単位数表[障害支援区分コード],【明細】!E122)&gt;0,SUMIFS(算定単位数表[算定単位数],算定単位数表[利用時間],【明細】!J122,算定単位数表[障害種類],【明細】!D122,算定単位数表[障害支援区分コード],【明細】!E122),"")</f>
        <v/>
      </c>
      <c r="L122" s="154"/>
      <c r="M122" s="154"/>
      <c r="N122" s="154"/>
    </row>
    <row r="123" spans="1:14">
      <c r="A123" s="25" t="str">
        <f t="shared" si="5"/>
        <v/>
      </c>
      <c r="B123" s="159"/>
      <c r="C123" s="8" t="str">
        <f>IFERROR(VLOOKUP(B123,一覧!$B$9:$E$29,2,FALSE),"")</f>
        <v/>
      </c>
      <c r="D123" s="8" t="str">
        <f>IFERROR(VLOOKUP(B123,一覧!$B$9:$E$29,3,FALSE),"")</f>
        <v/>
      </c>
      <c r="E123" s="8" t="str">
        <f>IFERROR(VLOOKUP(B123,一覧!$B$9:$E$29,4,FALSE),"")</f>
        <v/>
      </c>
      <c r="F123" s="154"/>
      <c r="G123" s="155"/>
      <c r="H123" s="155"/>
      <c r="I123" s="31" t="str">
        <f t="shared" si="6"/>
        <v/>
      </c>
      <c r="J123" s="128" t="str">
        <f>IFERROR(VLOOKUP(I123,時間数変換[],3,TRUE),"")</f>
        <v/>
      </c>
      <c r="K123" s="128" t="str">
        <f>IF(SUMIFS(算定単位数表[算定単位数],算定単位数表[利用時間],【明細】!J123,算定単位数表[障害種類],【明細】!D123,算定単位数表[障害支援区分コード],【明細】!E123)&gt;0,SUMIFS(算定単位数表[算定単位数],算定単位数表[利用時間],【明細】!J123,算定単位数表[障害種類],【明細】!D123,算定単位数表[障害支援区分コード],【明細】!E123),"")</f>
        <v/>
      </c>
      <c r="L123" s="154"/>
      <c r="M123" s="154"/>
      <c r="N123" s="154"/>
    </row>
    <row r="124" spans="1:14">
      <c r="A124" s="25" t="str">
        <f t="shared" si="5"/>
        <v/>
      </c>
      <c r="B124" s="159"/>
      <c r="C124" s="8" t="str">
        <f>IFERROR(VLOOKUP(B124,一覧!$B$9:$E$29,2,FALSE),"")</f>
        <v/>
      </c>
      <c r="D124" s="8" t="str">
        <f>IFERROR(VLOOKUP(B124,一覧!$B$9:$E$29,3,FALSE),"")</f>
        <v/>
      </c>
      <c r="E124" s="8" t="str">
        <f>IFERROR(VLOOKUP(B124,一覧!$B$9:$E$29,4,FALSE),"")</f>
        <v/>
      </c>
      <c r="F124" s="154"/>
      <c r="G124" s="155"/>
      <c r="H124" s="155"/>
      <c r="I124" s="31" t="str">
        <f t="shared" si="6"/>
        <v/>
      </c>
      <c r="J124" s="128" t="str">
        <f>IFERROR(VLOOKUP(I124,時間数変換[],3,TRUE),"")</f>
        <v/>
      </c>
      <c r="K124" s="128" t="str">
        <f>IF(SUMIFS(算定単位数表[算定単位数],算定単位数表[利用時間],【明細】!J124,算定単位数表[障害種類],【明細】!D124,算定単位数表[障害支援区分コード],【明細】!E124)&gt;0,SUMIFS(算定単位数表[算定単位数],算定単位数表[利用時間],【明細】!J124,算定単位数表[障害種類],【明細】!D124,算定単位数表[障害支援区分コード],【明細】!E124),"")</f>
        <v/>
      </c>
      <c r="L124" s="154"/>
      <c r="M124" s="154"/>
      <c r="N124" s="154"/>
    </row>
    <row r="125" spans="1:14">
      <c r="A125" s="25" t="str">
        <f t="shared" si="5"/>
        <v/>
      </c>
      <c r="B125" s="159"/>
      <c r="C125" s="8" t="str">
        <f>IFERROR(VLOOKUP(B125,一覧!$B$9:$E$29,2,FALSE),"")</f>
        <v/>
      </c>
      <c r="D125" s="8" t="str">
        <f>IFERROR(VLOOKUP(B125,一覧!$B$9:$E$29,3,FALSE),"")</f>
        <v/>
      </c>
      <c r="E125" s="8" t="str">
        <f>IFERROR(VLOOKUP(B125,一覧!$B$9:$E$29,4,FALSE),"")</f>
        <v/>
      </c>
      <c r="F125" s="154"/>
      <c r="G125" s="155"/>
      <c r="H125" s="155"/>
      <c r="I125" s="31" t="str">
        <f t="shared" si="6"/>
        <v/>
      </c>
      <c r="J125" s="128" t="str">
        <f>IFERROR(VLOOKUP(I125,時間数変換[],3,TRUE),"")</f>
        <v/>
      </c>
      <c r="K125" s="128" t="str">
        <f>IF(SUMIFS(算定単位数表[算定単位数],算定単位数表[利用時間],【明細】!J125,算定単位数表[障害種類],【明細】!D125,算定単位数表[障害支援区分コード],【明細】!E125)&gt;0,SUMIFS(算定単位数表[算定単位数],算定単位数表[利用時間],【明細】!J125,算定単位数表[障害種類],【明細】!D125,算定単位数表[障害支援区分コード],【明細】!E125),"")</f>
        <v/>
      </c>
      <c r="L125" s="154"/>
      <c r="M125" s="154"/>
      <c r="N125" s="154"/>
    </row>
    <row r="126" spans="1:14">
      <c r="A126" s="25" t="str">
        <f t="shared" si="5"/>
        <v/>
      </c>
      <c r="B126" s="159"/>
      <c r="C126" s="8" t="str">
        <f>IFERROR(VLOOKUP(B126,一覧!$B$9:$E$29,2,FALSE),"")</f>
        <v/>
      </c>
      <c r="D126" s="8" t="str">
        <f>IFERROR(VLOOKUP(B126,一覧!$B$9:$E$29,3,FALSE),"")</f>
        <v/>
      </c>
      <c r="E126" s="8" t="str">
        <f>IFERROR(VLOOKUP(B126,一覧!$B$9:$E$29,4,FALSE),"")</f>
        <v/>
      </c>
      <c r="F126" s="154"/>
      <c r="G126" s="155"/>
      <c r="H126" s="155"/>
      <c r="I126" s="31" t="str">
        <f t="shared" si="6"/>
        <v/>
      </c>
      <c r="J126" s="128" t="str">
        <f>IFERROR(VLOOKUP(I126,時間数変換[],3,TRUE),"")</f>
        <v/>
      </c>
      <c r="K126" s="128" t="str">
        <f>IF(SUMIFS(算定単位数表[算定単位数],算定単位数表[利用時間],【明細】!J126,算定単位数表[障害種類],【明細】!D126,算定単位数表[障害支援区分コード],【明細】!E126)&gt;0,SUMIFS(算定単位数表[算定単位数],算定単位数表[利用時間],【明細】!J126,算定単位数表[障害種類],【明細】!D126,算定単位数表[障害支援区分コード],【明細】!E126),"")</f>
        <v/>
      </c>
      <c r="L126" s="154"/>
      <c r="M126" s="154"/>
      <c r="N126" s="154"/>
    </row>
    <row r="127" spans="1:14">
      <c r="A127" s="25" t="str">
        <f t="shared" si="5"/>
        <v/>
      </c>
      <c r="B127" s="159"/>
      <c r="C127" s="8" t="str">
        <f>IFERROR(VLOOKUP(B127,一覧!$B$9:$E$29,2,FALSE),"")</f>
        <v/>
      </c>
      <c r="D127" s="8" t="str">
        <f>IFERROR(VLOOKUP(B127,一覧!$B$9:$E$29,3,FALSE),"")</f>
        <v/>
      </c>
      <c r="E127" s="8" t="str">
        <f>IFERROR(VLOOKUP(B127,一覧!$B$9:$E$29,4,FALSE),"")</f>
        <v/>
      </c>
      <c r="F127" s="154"/>
      <c r="G127" s="155"/>
      <c r="H127" s="155"/>
      <c r="I127" s="31" t="str">
        <f t="shared" si="6"/>
        <v/>
      </c>
      <c r="J127" s="128" t="str">
        <f>IFERROR(VLOOKUP(I127,時間数変換[],3,TRUE),"")</f>
        <v/>
      </c>
      <c r="K127" s="128" t="str">
        <f>IF(SUMIFS(算定単位数表[算定単位数],算定単位数表[利用時間],【明細】!J127,算定単位数表[障害種類],【明細】!D127,算定単位数表[障害支援区分コード],【明細】!E127)&gt;0,SUMIFS(算定単位数表[算定単位数],算定単位数表[利用時間],【明細】!J127,算定単位数表[障害種類],【明細】!D127,算定単位数表[障害支援区分コード],【明細】!E127),"")</f>
        <v/>
      </c>
      <c r="L127" s="154"/>
      <c r="M127" s="154"/>
      <c r="N127" s="154"/>
    </row>
    <row r="128" spans="1:14">
      <c r="A128" s="25" t="str">
        <f t="shared" si="5"/>
        <v/>
      </c>
      <c r="B128" s="159"/>
      <c r="C128" s="8" t="str">
        <f>IFERROR(VLOOKUP(B128,一覧!$B$9:$E$29,2,FALSE),"")</f>
        <v/>
      </c>
      <c r="D128" s="8" t="str">
        <f>IFERROR(VLOOKUP(B128,一覧!$B$9:$E$29,3,FALSE),"")</f>
        <v/>
      </c>
      <c r="E128" s="8" t="str">
        <f>IFERROR(VLOOKUP(B128,一覧!$B$9:$E$29,4,FALSE),"")</f>
        <v/>
      </c>
      <c r="F128" s="154"/>
      <c r="G128" s="155"/>
      <c r="H128" s="155"/>
      <c r="I128" s="31" t="str">
        <f t="shared" si="6"/>
        <v/>
      </c>
      <c r="J128" s="128" t="str">
        <f>IFERROR(VLOOKUP(I128,時間数変換[],3,TRUE),"")</f>
        <v/>
      </c>
      <c r="K128" s="128" t="str">
        <f>IF(SUMIFS(算定単位数表[算定単位数],算定単位数表[利用時間],【明細】!J128,算定単位数表[障害種類],【明細】!D128,算定単位数表[障害支援区分コード],【明細】!E128)&gt;0,SUMIFS(算定単位数表[算定単位数],算定単位数表[利用時間],【明細】!J128,算定単位数表[障害種類],【明細】!D128,算定単位数表[障害支援区分コード],【明細】!E128),"")</f>
        <v/>
      </c>
      <c r="L128" s="154"/>
      <c r="M128" s="154"/>
      <c r="N128" s="154"/>
    </row>
    <row r="129" spans="1:14">
      <c r="A129" s="25" t="str">
        <f t="shared" si="5"/>
        <v/>
      </c>
      <c r="B129" s="159"/>
      <c r="C129" s="8" t="str">
        <f>IFERROR(VLOOKUP(B129,一覧!$B$9:$E$29,2,FALSE),"")</f>
        <v/>
      </c>
      <c r="D129" s="8" t="str">
        <f>IFERROR(VLOOKUP(B129,一覧!$B$9:$E$29,3,FALSE),"")</f>
        <v/>
      </c>
      <c r="E129" s="8" t="str">
        <f>IFERROR(VLOOKUP(B129,一覧!$B$9:$E$29,4,FALSE),"")</f>
        <v/>
      </c>
      <c r="F129" s="154"/>
      <c r="G129" s="155"/>
      <c r="H129" s="155"/>
      <c r="I129" s="31" t="str">
        <f t="shared" si="6"/>
        <v/>
      </c>
      <c r="J129" s="128" t="str">
        <f>IFERROR(VLOOKUP(I129,時間数変換[],3,TRUE),"")</f>
        <v/>
      </c>
      <c r="K129" s="128" t="str">
        <f>IF(SUMIFS(算定単位数表[算定単位数],算定単位数表[利用時間],【明細】!J129,算定単位数表[障害種類],【明細】!D129,算定単位数表[障害支援区分コード],【明細】!E129)&gt;0,SUMIFS(算定単位数表[算定単位数],算定単位数表[利用時間],【明細】!J129,算定単位数表[障害種類],【明細】!D129,算定単位数表[障害支援区分コード],【明細】!E129),"")</f>
        <v/>
      </c>
      <c r="L129" s="154"/>
      <c r="M129" s="154"/>
      <c r="N129" s="154"/>
    </row>
    <row r="130" spans="1:14">
      <c r="A130" s="25" t="str">
        <f t="shared" ref="A130:A146" si="7">IF(B130="","",ROW(B130)-4)</f>
        <v/>
      </c>
      <c r="B130" s="159"/>
      <c r="C130" s="8" t="str">
        <f>IFERROR(VLOOKUP(B130,一覧!$B$9:$E$29,2,FALSE),"")</f>
        <v/>
      </c>
      <c r="D130" s="8" t="str">
        <f>IFERROR(VLOOKUP(B130,一覧!$B$9:$E$29,3,FALSE),"")</f>
        <v/>
      </c>
      <c r="E130" s="8" t="str">
        <f>IFERROR(VLOOKUP(B130,一覧!$B$9:$E$29,4,FALSE),"")</f>
        <v/>
      </c>
      <c r="F130" s="154"/>
      <c r="G130" s="155"/>
      <c r="H130" s="155"/>
      <c r="I130" s="31" t="str">
        <f t="shared" ref="I130:I146" si="8">IF((H130-G130)&gt;0,H130-G130,"")</f>
        <v/>
      </c>
      <c r="J130" s="128" t="str">
        <f>IFERROR(VLOOKUP(I130,時間数変換[],3,TRUE),"")</f>
        <v/>
      </c>
      <c r="K130" s="128" t="str">
        <f>IF(SUMIFS(算定単位数表[算定単位数],算定単位数表[利用時間],【明細】!J130,算定単位数表[障害種類],【明細】!D130,算定単位数表[障害支援区分コード],【明細】!E130)&gt;0,SUMIFS(算定単位数表[算定単位数],算定単位数表[利用時間],【明細】!J130,算定単位数表[障害種類],【明細】!D130,算定単位数表[障害支援区分コード],【明細】!E130),"")</f>
        <v/>
      </c>
      <c r="L130" s="154"/>
      <c r="M130" s="154"/>
      <c r="N130" s="154"/>
    </row>
    <row r="131" spans="1:14">
      <c r="A131" s="25" t="str">
        <f t="shared" si="7"/>
        <v/>
      </c>
      <c r="B131" s="159"/>
      <c r="C131" s="8" t="str">
        <f>IFERROR(VLOOKUP(B131,一覧!$B$9:$E$29,2,FALSE),"")</f>
        <v/>
      </c>
      <c r="D131" s="8" t="str">
        <f>IFERROR(VLOOKUP(B131,一覧!$B$9:$E$29,3,FALSE),"")</f>
        <v/>
      </c>
      <c r="E131" s="8" t="str">
        <f>IFERROR(VLOOKUP(B131,一覧!$B$9:$E$29,4,FALSE),"")</f>
        <v/>
      </c>
      <c r="F131" s="154"/>
      <c r="G131" s="155"/>
      <c r="H131" s="155"/>
      <c r="I131" s="31" t="str">
        <f t="shared" si="8"/>
        <v/>
      </c>
      <c r="J131" s="128" t="str">
        <f>IFERROR(VLOOKUP(I131,時間数変換[],3,TRUE),"")</f>
        <v/>
      </c>
      <c r="K131" s="128" t="str">
        <f>IF(SUMIFS(算定単位数表[算定単位数],算定単位数表[利用時間],【明細】!J131,算定単位数表[障害種類],【明細】!D131,算定単位数表[障害支援区分コード],【明細】!E131)&gt;0,SUMIFS(算定単位数表[算定単位数],算定単位数表[利用時間],【明細】!J131,算定単位数表[障害種類],【明細】!D131,算定単位数表[障害支援区分コード],【明細】!E131),"")</f>
        <v/>
      </c>
      <c r="L131" s="154"/>
      <c r="M131" s="154"/>
      <c r="N131" s="154"/>
    </row>
    <row r="132" spans="1:14">
      <c r="A132" s="25" t="str">
        <f t="shared" si="7"/>
        <v/>
      </c>
      <c r="B132" s="159"/>
      <c r="C132" s="8" t="str">
        <f>IFERROR(VLOOKUP(B132,一覧!$B$9:$E$29,2,FALSE),"")</f>
        <v/>
      </c>
      <c r="D132" s="8" t="str">
        <f>IFERROR(VLOOKUP(B132,一覧!$B$9:$E$29,3,FALSE),"")</f>
        <v/>
      </c>
      <c r="E132" s="8" t="str">
        <f>IFERROR(VLOOKUP(B132,一覧!$B$9:$E$29,4,FALSE),"")</f>
        <v/>
      </c>
      <c r="F132" s="154"/>
      <c r="G132" s="155"/>
      <c r="H132" s="155"/>
      <c r="I132" s="31" t="str">
        <f t="shared" si="8"/>
        <v/>
      </c>
      <c r="J132" s="128" t="str">
        <f>IFERROR(VLOOKUP(I132,時間数変換[],3,TRUE),"")</f>
        <v/>
      </c>
      <c r="K132" s="128" t="str">
        <f>IF(SUMIFS(算定単位数表[算定単位数],算定単位数表[利用時間],【明細】!J132,算定単位数表[障害種類],【明細】!D132,算定単位数表[障害支援区分コード],【明細】!E132)&gt;0,SUMIFS(算定単位数表[算定単位数],算定単位数表[利用時間],【明細】!J132,算定単位数表[障害種類],【明細】!D132,算定単位数表[障害支援区分コード],【明細】!E132),"")</f>
        <v/>
      </c>
      <c r="L132" s="154"/>
      <c r="M132" s="154"/>
      <c r="N132" s="154"/>
    </row>
    <row r="133" spans="1:14">
      <c r="A133" s="25" t="str">
        <f t="shared" si="7"/>
        <v/>
      </c>
      <c r="B133" s="159"/>
      <c r="C133" s="8" t="str">
        <f>IFERROR(VLOOKUP(B133,一覧!$B$9:$E$29,2,FALSE),"")</f>
        <v/>
      </c>
      <c r="D133" s="8" t="str">
        <f>IFERROR(VLOOKUP(B133,一覧!$B$9:$E$29,3,FALSE),"")</f>
        <v/>
      </c>
      <c r="E133" s="8" t="str">
        <f>IFERROR(VLOOKUP(B133,一覧!$B$9:$E$29,4,FALSE),"")</f>
        <v/>
      </c>
      <c r="F133" s="154"/>
      <c r="G133" s="155"/>
      <c r="H133" s="155"/>
      <c r="I133" s="31" t="str">
        <f t="shared" si="8"/>
        <v/>
      </c>
      <c r="J133" s="128" t="str">
        <f>IFERROR(VLOOKUP(I133,時間数変換[],3,TRUE),"")</f>
        <v/>
      </c>
      <c r="K133" s="128" t="str">
        <f>IF(SUMIFS(算定単位数表[算定単位数],算定単位数表[利用時間],【明細】!J133,算定単位数表[障害種類],【明細】!D133,算定単位数表[障害支援区分コード],【明細】!E133)&gt;0,SUMIFS(算定単位数表[算定単位数],算定単位数表[利用時間],【明細】!J133,算定単位数表[障害種類],【明細】!D133,算定単位数表[障害支援区分コード],【明細】!E133),"")</f>
        <v/>
      </c>
      <c r="L133" s="154"/>
      <c r="M133" s="154"/>
      <c r="N133" s="154"/>
    </row>
    <row r="134" spans="1:14">
      <c r="A134" s="25" t="str">
        <f t="shared" si="7"/>
        <v/>
      </c>
      <c r="B134" s="159"/>
      <c r="C134" s="8" t="str">
        <f>IFERROR(VLOOKUP(B134,一覧!$B$9:$E$29,2,FALSE),"")</f>
        <v/>
      </c>
      <c r="D134" s="8" t="str">
        <f>IFERROR(VLOOKUP(B134,一覧!$B$9:$E$29,3,FALSE),"")</f>
        <v/>
      </c>
      <c r="E134" s="8" t="str">
        <f>IFERROR(VLOOKUP(B134,一覧!$B$9:$E$29,4,FALSE),"")</f>
        <v/>
      </c>
      <c r="F134" s="154"/>
      <c r="G134" s="155"/>
      <c r="H134" s="155"/>
      <c r="I134" s="31" t="str">
        <f t="shared" si="8"/>
        <v/>
      </c>
      <c r="J134" s="128" t="str">
        <f>IFERROR(VLOOKUP(I134,時間数変換[],3,TRUE),"")</f>
        <v/>
      </c>
      <c r="K134" s="128" t="str">
        <f>IF(SUMIFS(算定単位数表[算定単位数],算定単位数表[利用時間],【明細】!J134,算定単位数表[障害種類],【明細】!D134,算定単位数表[障害支援区分コード],【明細】!E134)&gt;0,SUMIFS(算定単位数表[算定単位数],算定単位数表[利用時間],【明細】!J134,算定単位数表[障害種類],【明細】!D134,算定単位数表[障害支援区分コード],【明細】!E134),"")</f>
        <v/>
      </c>
      <c r="L134" s="154"/>
      <c r="M134" s="154"/>
      <c r="N134" s="154"/>
    </row>
    <row r="135" spans="1:14">
      <c r="A135" s="25" t="str">
        <f t="shared" si="7"/>
        <v/>
      </c>
      <c r="B135" s="159"/>
      <c r="C135" s="8" t="str">
        <f>IFERROR(VLOOKUP(B135,一覧!$B$9:$E$29,2,FALSE),"")</f>
        <v/>
      </c>
      <c r="D135" s="8" t="str">
        <f>IFERROR(VLOOKUP(B135,一覧!$B$9:$E$29,3,FALSE),"")</f>
        <v/>
      </c>
      <c r="E135" s="8" t="str">
        <f>IFERROR(VLOOKUP(B135,一覧!$B$9:$E$29,4,FALSE),"")</f>
        <v/>
      </c>
      <c r="F135" s="154"/>
      <c r="G135" s="155"/>
      <c r="H135" s="155"/>
      <c r="I135" s="31" t="str">
        <f t="shared" si="8"/>
        <v/>
      </c>
      <c r="J135" s="128" t="str">
        <f>IFERROR(VLOOKUP(I135,時間数変換[],3,TRUE),"")</f>
        <v/>
      </c>
      <c r="K135" s="128" t="str">
        <f>IF(SUMIFS(算定単位数表[算定単位数],算定単位数表[利用時間],【明細】!J135,算定単位数表[障害種類],【明細】!D135,算定単位数表[障害支援区分コード],【明細】!E135)&gt;0,SUMIFS(算定単位数表[算定単位数],算定単位数表[利用時間],【明細】!J135,算定単位数表[障害種類],【明細】!D135,算定単位数表[障害支援区分コード],【明細】!E135),"")</f>
        <v/>
      </c>
      <c r="L135" s="154"/>
      <c r="M135" s="154"/>
      <c r="N135" s="154"/>
    </row>
    <row r="136" spans="1:14">
      <c r="A136" s="25" t="str">
        <f t="shared" si="7"/>
        <v/>
      </c>
      <c r="B136" s="160"/>
      <c r="C136" s="8" t="str">
        <f>IFERROR(VLOOKUP(B136,一覧!$B$9:$E$29,2,FALSE),"")</f>
        <v/>
      </c>
      <c r="D136" s="8" t="str">
        <f>IFERROR(VLOOKUP(B136,一覧!$B$9:$E$29,3,FALSE),"")</f>
        <v/>
      </c>
      <c r="E136" s="8" t="str">
        <f>IFERROR(VLOOKUP(B136,一覧!$B$9:$E$29,4,FALSE),"")</f>
        <v/>
      </c>
      <c r="F136" s="154"/>
      <c r="G136" s="155"/>
      <c r="H136" s="155"/>
      <c r="I136" s="31" t="str">
        <f t="shared" si="8"/>
        <v/>
      </c>
      <c r="J136" s="128" t="str">
        <f>IFERROR(VLOOKUP(I136,時間数変換[],3,TRUE),"")</f>
        <v/>
      </c>
      <c r="K136" s="128" t="str">
        <f>IF(SUMIFS(算定単位数表[算定単位数],算定単位数表[利用時間],【明細】!J136,算定単位数表[障害種類],【明細】!D136,算定単位数表[障害支援区分コード],【明細】!E136)&gt;0,SUMIFS(算定単位数表[算定単位数],算定単位数表[利用時間],【明細】!J136,算定単位数表[障害種類],【明細】!D136,算定単位数表[障害支援区分コード],【明細】!E136),"")</f>
        <v/>
      </c>
      <c r="L136" s="154"/>
      <c r="M136" s="154"/>
      <c r="N136" s="154"/>
    </row>
    <row r="137" spans="1:14">
      <c r="A137" s="25" t="str">
        <f t="shared" si="7"/>
        <v/>
      </c>
      <c r="B137" s="160"/>
      <c r="C137" s="8" t="str">
        <f>IFERROR(VLOOKUP(B137,一覧!$B$9:$E$29,2,FALSE),"")</f>
        <v/>
      </c>
      <c r="D137" s="8" t="str">
        <f>IFERROR(VLOOKUP(B137,一覧!$B$9:$E$29,3,FALSE),"")</f>
        <v/>
      </c>
      <c r="E137" s="8" t="str">
        <f>IFERROR(VLOOKUP(B137,一覧!$B$9:$E$29,4,FALSE),"")</f>
        <v/>
      </c>
      <c r="F137" s="154"/>
      <c r="G137" s="155"/>
      <c r="H137" s="155"/>
      <c r="I137" s="31" t="str">
        <f t="shared" si="8"/>
        <v/>
      </c>
      <c r="J137" s="128" t="str">
        <f>IFERROR(VLOOKUP(I137,時間数変換[],3,TRUE),"")</f>
        <v/>
      </c>
      <c r="K137" s="128" t="str">
        <f>IF(SUMIFS(算定単位数表[算定単位数],算定単位数表[利用時間],【明細】!J137,算定単位数表[障害種類],【明細】!D137,算定単位数表[障害支援区分コード],【明細】!E137)&gt;0,SUMIFS(算定単位数表[算定単位数],算定単位数表[利用時間],【明細】!J137,算定単位数表[障害種類],【明細】!D137,算定単位数表[障害支援区分コード],【明細】!E137),"")</f>
        <v/>
      </c>
      <c r="L137" s="154"/>
      <c r="M137" s="154"/>
      <c r="N137" s="154"/>
    </row>
    <row r="138" spans="1:14">
      <c r="A138" s="25" t="str">
        <f t="shared" si="7"/>
        <v/>
      </c>
      <c r="B138" s="160"/>
      <c r="C138" s="8" t="str">
        <f>IFERROR(VLOOKUP(B138,一覧!$B$9:$E$29,2,FALSE),"")</f>
        <v/>
      </c>
      <c r="D138" s="8" t="str">
        <f>IFERROR(VLOOKUP(B138,一覧!$B$9:$E$29,3,FALSE),"")</f>
        <v/>
      </c>
      <c r="E138" s="8" t="str">
        <f>IFERROR(VLOOKUP(B138,一覧!$B$9:$E$29,4,FALSE),"")</f>
        <v/>
      </c>
      <c r="F138" s="154"/>
      <c r="G138" s="155"/>
      <c r="H138" s="155"/>
      <c r="I138" s="31" t="str">
        <f t="shared" si="8"/>
        <v/>
      </c>
      <c r="J138" s="128" t="str">
        <f>IFERROR(VLOOKUP(I138,時間数変換[],3,TRUE),"")</f>
        <v/>
      </c>
      <c r="K138" s="128" t="str">
        <f>IF(SUMIFS(算定単位数表[算定単位数],算定単位数表[利用時間],【明細】!J138,算定単位数表[障害種類],【明細】!D138,算定単位数表[障害支援区分コード],【明細】!E138)&gt;0,SUMIFS(算定単位数表[算定単位数],算定単位数表[利用時間],【明細】!J138,算定単位数表[障害種類],【明細】!D138,算定単位数表[障害支援区分コード],【明細】!E138),"")</f>
        <v/>
      </c>
      <c r="L138" s="154"/>
      <c r="M138" s="154"/>
      <c r="N138" s="154"/>
    </row>
    <row r="139" spans="1:14">
      <c r="A139" s="25" t="str">
        <f t="shared" si="7"/>
        <v/>
      </c>
      <c r="B139" s="160"/>
      <c r="C139" s="8" t="str">
        <f>IFERROR(VLOOKUP(B139,一覧!$B$9:$E$29,2,FALSE),"")</f>
        <v/>
      </c>
      <c r="D139" s="8" t="str">
        <f>IFERROR(VLOOKUP(B139,一覧!$B$9:$E$29,3,FALSE),"")</f>
        <v/>
      </c>
      <c r="E139" s="8" t="str">
        <f>IFERROR(VLOOKUP(B139,一覧!$B$9:$E$29,4,FALSE),"")</f>
        <v/>
      </c>
      <c r="F139" s="154"/>
      <c r="G139" s="155"/>
      <c r="H139" s="155"/>
      <c r="I139" s="31" t="str">
        <f t="shared" si="8"/>
        <v/>
      </c>
      <c r="J139" s="128" t="str">
        <f>IFERROR(VLOOKUP(I139,時間数変換[],3,TRUE),"")</f>
        <v/>
      </c>
      <c r="K139" s="128" t="str">
        <f>IF(SUMIFS(算定単位数表[算定単位数],算定単位数表[利用時間],【明細】!J139,算定単位数表[障害種類],【明細】!D139,算定単位数表[障害支援区分コード],【明細】!E139)&gt;0,SUMIFS(算定単位数表[算定単位数],算定単位数表[利用時間],【明細】!J139,算定単位数表[障害種類],【明細】!D139,算定単位数表[障害支援区分コード],【明細】!E139),"")</f>
        <v/>
      </c>
      <c r="L139" s="154"/>
      <c r="M139" s="154"/>
      <c r="N139" s="154"/>
    </row>
    <row r="140" spans="1:14">
      <c r="A140" s="25" t="str">
        <f t="shared" si="7"/>
        <v/>
      </c>
      <c r="B140" s="160"/>
      <c r="C140" s="8" t="str">
        <f>IFERROR(VLOOKUP(B140,一覧!$B$9:$E$29,2,FALSE),"")</f>
        <v/>
      </c>
      <c r="D140" s="8" t="str">
        <f>IFERROR(VLOOKUP(B140,一覧!$B$9:$E$29,3,FALSE),"")</f>
        <v/>
      </c>
      <c r="E140" s="8" t="str">
        <f>IFERROR(VLOOKUP(B140,一覧!$B$9:$E$29,4,FALSE),"")</f>
        <v/>
      </c>
      <c r="F140" s="154"/>
      <c r="G140" s="155"/>
      <c r="H140" s="155"/>
      <c r="I140" s="31" t="str">
        <f t="shared" si="8"/>
        <v/>
      </c>
      <c r="J140" s="128" t="str">
        <f>IFERROR(VLOOKUP(I140,時間数変換[],3,TRUE),"")</f>
        <v/>
      </c>
      <c r="K140" s="128" t="str">
        <f>IF(SUMIFS(算定単位数表[算定単位数],算定単位数表[利用時間],【明細】!J140,算定単位数表[障害種類],【明細】!D140,算定単位数表[障害支援区分コード],【明細】!E140)&gt;0,SUMIFS(算定単位数表[算定単位数],算定単位数表[利用時間],【明細】!J140,算定単位数表[障害種類],【明細】!D140,算定単位数表[障害支援区分コード],【明細】!E140),"")</f>
        <v/>
      </c>
      <c r="L140" s="154"/>
      <c r="M140" s="154"/>
      <c r="N140" s="154"/>
    </row>
    <row r="141" spans="1:14">
      <c r="A141" s="25" t="str">
        <f t="shared" si="7"/>
        <v/>
      </c>
      <c r="B141" s="160"/>
      <c r="C141" s="8" t="str">
        <f>IFERROR(VLOOKUP(B141,一覧!$B$9:$E$29,2,FALSE),"")</f>
        <v/>
      </c>
      <c r="D141" s="8" t="str">
        <f>IFERROR(VLOOKUP(B141,一覧!$B$9:$E$29,3,FALSE),"")</f>
        <v/>
      </c>
      <c r="E141" s="8" t="str">
        <f>IFERROR(VLOOKUP(B141,一覧!$B$9:$E$29,4,FALSE),"")</f>
        <v/>
      </c>
      <c r="F141" s="154"/>
      <c r="G141" s="155"/>
      <c r="H141" s="155"/>
      <c r="I141" s="31" t="str">
        <f t="shared" si="8"/>
        <v/>
      </c>
      <c r="J141" s="128" t="str">
        <f>IFERROR(VLOOKUP(I141,時間数変換[],3,TRUE),"")</f>
        <v/>
      </c>
      <c r="K141" s="128" t="str">
        <f>IF(SUMIFS(算定単位数表[算定単位数],算定単位数表[利用時間],【明細】!J141,算定単位数表[障害種類],【明細】!D141,算定単位数表[障害支援区分コード],【明細】!E141)&gt;0,SUMIFS(算定単位数表[算定単位数],算定単位数表[利用時間],【明細】!J141,算定単位数表[障害種類],【明細】!D141,算定単位数表[障害支援区分コード],【明細】!E141),"")</f>
        <v/>
      </c>
      <c r="L141" s="154"/>
      <c r="M141" s="154"/>
      <c r="N141" s="154"/>
    </row>
    <row r="142" spans="1:14">
      <c r="A142" s="25" t="str">
        <f t="shared" si="7"/>
        <v/>
      </c>
      <c r="B142" s="160"/>
      <c r="C142" s="8" t="str">
        <f>IFERROR(VLOOKUP(B142,一覧!$B$9:$E$29,2,FALSE),"")</f>
        <v/>
      </c>
      <c r="D142" s="8" t="str">
        <f>IFERROR(VLOOKUP(B142,一覧!$B$9:$E$29,3,FALSE),"")</f>
        <v/>
      </c>
      <c r="E142" s="8" t="str">
        <f>IFERROR(VLOOKUP(B142,一覧!$B$9:$E$29,4,FALSE),"")</f>
        <v/>
      </c>
      <c r="F142" s="154"/>
      <c r="G142" s="155"/>
      <c r="H142" s="155"/>
      <c r="I142" s="31" t="str">
        <f t="shared" si="8"/>
        <v/>
      </c>
      <c r="J142" s="128" t="str">
        <f>IFERROR(VLOOKUP(I142,時間数変換[],3,TRUE),"")</f>
        <v/>
      </c>
      <c r="K142" s="128" t="str">
        <f>IF(SUMIFS(算定単位数表[算定単位数],算定単位数表[利用時間],【明細】!J142,算定単位数表[障害種類],【明細】!D142,算定単位数表[障害支援区分コード],【明細】!E142)&gt;0,SUMIFS(算定単位数表[算定単位数],算定単位数表[利用時間],【明細】!J142,算定単位数表[障害種類],【明細】!D142,算定単位数表[障害支援区分コード],【明細】!E142),"")</f>
        <v/>
      </c>
      <c r="L142" s="154"/>
      <c r="M142" s="154"/>
      <c r="N142" s="154"/>
    </row>
    <row r="143" spans="1:14">
      <c r="A143" s="25" t="str">
        <f t="shared" si="7"/>
        <v/>
      </c>
      <c r="B143" s="160"/>
      <c r="C143" s="8" t="str">
        <f>IFERROR(VLOOKUP(B143,一覧!$B$9:$E$29,2,FALSE),"")</f>
        <v/>
      </c>
      <c r="D143" s="8" t="str">
        <f>IFERROR(VLOOKUP(B143,一覧!$B$9:$E$29,3,FALSE),"")</f>
        <v/>
      </c>
      <c r="E143" s="8" t="str">
        <f>IFERROR(VLOOKUP(B143,一覧!$B$9:$E$29,4,FALSE),"")</f>
        <v/>
      </c>
      <c r="F143" s="154"/>
      <c r="G143" s="155"/>
      <c r="H143" s="155"/>
      <c r="I143" s="31" t="str">
        <f t="shared" si="8"/>
        <v/>
      </c>
      <c r="J143" s="128" t="str">
        <f>IFERROR(VLOOKUP(I143,時間数変換[],3,TRUE),"")</f>
        <v/>
      </c>
      <c r="K143" s="128" t="str">
        <f>IF(SUMIFS(算定単位数表[算定単位数],算定単位数表[利用時間],【明細】!J143,算定単位数表[障害種類],【明細】!D143,算定単位数表[障害支援区分コード],【明細】!E143)&gt;0,SUMIFS(算定単位数表[算定単位数],算定単位数表[利用時間],【明細】!J143,算定単位数表[障害種類],【明細】!D143,算定単位数表[障害支援区分コード],【明細】!E143),"")</f>
        <v/>
      </c>
      <c r="L143" s="154"/>
      <c r="M143" s="154"/>
      <c r="N143" s="154"/>
    </row>
    <row r="144" spans="1:14">
      <c r="A144" s="25" t="str">
        <f t="shared" si="7"/>
        <v/>
      </c>
      <c r="B144" s="160"/>
      <c r="C144" s="8" t="str">
        <f>IFERROR(VLOOKUP(B144,一覧!$B$9:$E$29,2,FALSE),"")</f>
        <v/>
      </c>
      <c r="D144" s="8" t="str">
        <f>IFERROR(VLOOKUP(B144,一覧!$B$9:$E$29,3,FALSE),"")</f>
        <v/>
      </c>
      <c r="E144" s="8" t="str">
        <f>IFERROR(VLOOKUP(B144,一覧!$B$9:$E$29,4,FALSE),"")</f>
        <v/>
      </c>
      <c r="F144" s="154"/>
      <c r="G144" s="155"/>
      <c r="H144" s="155"/>
      <c r="I144" s="31" t="str">
        <f t="shared" si="8"/>
        <v/>
      </c>
      <c r="J144" s="128" t="str">
        <f>IFERROR(VLOOKUP(I144,時間数変換[],3,TRUE),"")</f>
        <v/>
      </c>
      <c r="K144" s="128" t="str">
        <f>IF(SUMIFS(算定単位数表[算定単位数],算定単位数表[利用時間],【明細】!J144,算定単位数表[障害種類],【明細】!D144,算定単位数表[障害支援区分コード],【明細】!E144)&gt;0,SUMIFS(算定単位数表[算定単位数],算定単位数表[利用時間],【明細】!J144,算定単位数表[障害種類],【明細】!D144,算定単位数表[障害支援区分コード],【明細】!E144),"")</f>
        <v/>
      </c>
      <c r="L144" s="154"/>
      <c r="M144" s="154"/>
      <c r="N144" s="154"/>
    </row>
    <row r="145" spans="1:14">
      <c r="A145" s="25" t="str">
        <f t="shared" si="7"/>
        <v/>
      </c>
      <c r="B145" s="160"/>
      <c r="C145" s="8" t="str">
        <f>IFERROR(VLOOKUP(B145,一覧!$B$9:$E$29,2,FALSE),"")</f>
        <v/>
      </c>
      <c r="D145" s="8" t="str">
        <f>IFERROR(VLOOKUP(B145,一覧!$B$9:$E$29,3,FALSE),"")</f>
        <v/>
      </c>
      <c r="E145" s="8" t="str">
        <f>IFERROR(VLOOKUP(B145,一覧!$B$9:$E$29,4,FALSE),"")</f>
        <v/>
      </c>
      <c r="F145" s="154"/>
      <c r="G145" s="155"/>
      <c r="H145" s="155"/>
      <c r="I145" s="31" t="str">
        <f t="shared" si="8"/>
        <v/>
      </c>
      <c r="J145" s="128" t="str">
        <f>IFERROR(VLOOKUP(I145,時間数変換[],3,TRUE),"")</f>
        <v/>
      </c>
      <c r="K145" s="128" t="str">
        <f>IF(SUMIFS(算定単位数表[算定単位数],算定単位数表[利用時間],【明細】!J145,算定単位数表[障害種類],【明細】!D145,算定単位数表[障害支援区分コード],【明細】!E145)&gt;0,SUMIFS(算定単位数表[算定単位数],算定単位数表[利用時間],【明細】!J145,算定単位数表[障害種類],【明細】!D145,算定単位数表[障害支援区分コード],【明細】!E145),"")</f>
        <v/>
      </c>
      <c r="L145" s="154"/>
      <c r="M145" s="154"/>
      <c r="N145" s="154"/>
    </row>
    <row r="146" spans="1:14">
      <c r="A146" s="25" t="str">
        <f t="shared" si="7"/>
        <v/>
      </c>
      <c r="B146" s="160"/>
      <c r="C146" s="8" t="str">
        <f>IFERROR(VLOOKUP(B146,一覧!$B$9:$E$29,2,FALSE),"")</f>
        <v/>
      </c>
      <c r="D146" s="8" t="str">
        <f>IFERROR(VLOOKUP(B146,一覧!$B$9:$E$29,3,FALSE),"")</f>
        <v/>
      </c>
      <c r="E146" s="8" t="str">
        <f>IFERROR(VLOOKUP(B146,一覧!$B$9:$E$29,4,FALSE),"")</f>
        <v/>
      </c>
      <c r="F146" s="154"/>
      <c r="G146" s="155"/>
      <c r="H146" s="155"/>
      <c r="I146" s="31" t="str">
        <f t="shared" si="8"/>
        <v/>
      </c>
      <c r="J146" s="128" t="str">
        <f>IFERROR(VLOOKUP(I146,時間数変換[],3,TRUE),"")</f>
        <v/>
      </c>
      <c r="K146" s="128" t="str">
        <f>IF(SUMIFS(算定単位数表[算定単位数],算定単位数表[利用時間],【明細】!J146,算定単位数表[障害種類],【明細】!D146,算定単位数表[障害支援区分コード],【明細】!E146)&gt;0,SUMIFS(算定単位数表[算定単位数],算定単位数表[利用時間],【明細】!J146,算定単位数表[障害種類],【明細】!D146,算定単位数表[障害支援区分コード],【明細】!E146),"")</f>
        <v/>
      </c>
      <c r="L146" s="154"/>
      <c r="M146" s="154"/>
      <c r="N146" s="154"/>
    </row>
    <row r="147" spans="1:14">
      <c r="A147" s="25" t="str">
        <f t="shared" ref="A147:A150" si="9">IF(B147="","",ROW(B147)-4)</f>
        <v/>
      </c>
      <c r="B147" s="160"/>
      <c r="C147" s="8" t="str">
        <f>IFERROR(VLOOKUP(B147,一覧!$B$9:$E$29,2,FALSE),"")</f>
        <v/>
      </c>
      <c r="D147" s="8" t="str">
        <f>IFERROR(VLOOKUP(B147,一覧!$B$9:$E$29,3,FALSE),"")</f>
        <v/>
      </c>
      <c r="E147" s="8" t="str">
        <f>IFERROR(VLOOKUP(B147,一覧!$B$9:$E$29,4,FALSE),"")</f>
        <v/>
      </c>
      <c r="F147" s="154"/>
      <c r="G147" s="155"/>
      <c r="H147" s="155"/>
      <c r="I147" s="31" t="str">
        <f t="shared" ref="I147:I150" si="10">IF((H147-G147)&gt;0,H147-G147,"")</f>
        <v/>
      </c>
      <c r="J147" s="128" t="str">
        <f>IFERROR(VLOOKUP(I147,時間数変換[],3,TRUE),"")</f>
        <v/>
      </c>
      <c r="K147" s="128" t="str">
        <f>IF(SUMIFS(算定単位数表[算定単位数],算定単位数表[利用時間],【明細】!J147,算定単位数表[障害種類],【明細】!D147,算定単位数表[障害支援区分コード],【明細】!E147)&gt;0,SUMIFS(算定単位数表[算定単位数],算定単位数表[利用時間],【明細】!J147,算定単位数表[障害種類],【明細】!D147,算定単位数表[障害支援区分コード],【明細】!E147),"")</f>
        <v/>
      </c>
      <c r="L147" s="154"/>
      <c r="M147" s="154"/>
      <c r="N147" s="154"/>
    </row>
    <row r="148" spans="1:14">
      <c r="A148" s="25" t="str">
        <f t="shared" si="9"/>
        <v/>
      </c>
      <c r="B148" s="160"/>
      <c r="C148" s="8" t="str">
        <f>IFERROR(VLOOKUP(B148,一覧!$B$9:$E$29,2,FALSE),"")</f>
        <v/>
      </c>
      <c r="D148" s="8" t="str">
        <f>IFERROR(VLOOKUP(B148,一覧!$B$9:$E$29,3,FALSE),"")</f>
        <v/>
      </c>
      <c r="E148" s="8" t="str">
        <f>IFERROR(VLOOKUP(B148,一覧!$B$9:$E$29,4,FALSE),"")</f>
        <v/>
      </c>
      <c r="F148" s="154"/>
      <c r="G148" s="155"/>
      <c r="H148" s="155"/>
      <c r="I148" s="31" t="str">
        <f t="shared" si="10"/>
        <v/>
      </c>
      <c r="J148" s="128" t="str">
        <f>IFERROR(VLOOKUP(I148,時間数変換[],3,TRUE),"")</f>
        <v/>
      </c>
      <c r="K148" s="128" t="str">
        <f>IF(SUMIFS(算定単位数表[算定単位数],算定単位数表[利用時間],【明細】!J148,算定単位数表[障害種類],【明細】!D148,算定単位数表[障害支援区分コード],【明細】!E148)&gt;0,SUMIFS(算定単位数表[算定単位数],算定単位数表[利用時間],【明細】!J148,算定単位数表[障害種類],【明細】!D148,算定単位数表[障害支援区分コード],【明細】!E148),"")</f>
        <v/>
      </c>
      <c r="L148" s="154"/>
      <c r="M148" s="154"/>
      <c r="N148" s="154"/>
    </row>
    <row r="149" spans="1:14">
      <c r="A149" s="25" t="str">
        <f t="shared" si="9"/>
        <v/>
      </c>
      <c r="B149" s="160"/>
      <c r="C149" s="8" t="str">
        <f>IFERROR(VLOOKUP(B149,一覧!$B$9:$E$29,2,FALSE),"")</f>
        <v/>
      </c>
      <c r="D149" s="8" t="str">
        <f>IFERROR(VLOOKUP(B149,一覧!$B$9:$E$29,3,FALSE),"")</f>
        <v/>
      </c>
      <c r="E149" s="8" t="str">
        <f>IFERROR(VLOOKUP(B149,一覧!$B$9:$E$29,4,FALSE),"")</f>
        <v/>
      </c>
      <c r="F149" s="154"/>
      <c r="G149" s="155"/>
      <c r="H149" s="155"/>
      <c r="I149" s="31" t="str">
        <f t="shared" si="10"/>
        <v/>
      </c>
      <c r="J149" s="128" t="str">
        <f>IFERROR(VLOOKUP(I149,時間数変換[],3,TRUE),"")</f>
        <v/>
      </c>
      <c r="K149" s="128" t="str">
        <f>IF(SUMIFS(算定単位数表[算定単位数],算定単位数表[利用時間],【明細】!J149,算定単位数表[障害種類],【明細】!D149,算定単位数表[障害支援区分コード],【明細】!E149)&gt;0,SUMIFS(算定単位数表[算定単位数],算定単位数表[利用時間],【明細】!J149,算定単位数表[障害種類],【明細】!D149,算定単位数表[障害支援区分コード],【明細】!E149),"")</f>
        <v/>
      </c>
      <c r="L149" s="154"/>
      <c r="M149" s="154"/>
      <c r="N149" s="154"/>
    </row>
    <row r="150" spans="1:14">
      <c r="A150" s="25" t="str">
        <f t="shared" si="9"/>
        <v/>
      </c>
      <c r="B150" s="160"/>
      <c r="C150" s="8" t="str">
        <f>IFERROR(VLOOKUP(B150,一覧!$B$9:$E$29,2,FALSE),"")</f>
        <v/>
      </c>
      <c r="D150" s="8" t="str">
        <f>IFERROR(VLOOKUP(B150,一覧!$B$9:$E$29,3,FALSE),"")</f>
        <v/>
      </c>
      <c r="E150" s="8" t="str">
        <f>IFERROR(VLOOKUP(B150,一覧!$B$9:$E$29,4,FALSE),"")</f>
        <v/>
      </c>
      <c r="F150" s="154"/>
      <c r="G150" s="155"/>
      <c r="H150" s="155"/>
      <c r="I150" s="31" t="str">
        <f t="shared" si="10"/>
        <v/>
      </c>
      <c r="J150" s="128" t="str">
        <f>IFERROR(VLOOKUP(I150,時間数変換[],3,TRUE),"")</f>
        <v/>
      </c>
      <c r="K150" s="128" t="str">
        <f>IF(SUMIFS(算定単位数表[算定単位数],算定単位数表[利用時間],【明細】!J150,算定単位数表[障害種類],【明細】!D150,算定単位数表[障害支援区分コード],【明細】!E150)&gt;0,SUMIFS(算定単位数表[算定単位数],算定単位数表[利用時間],【明細】!J150,算定単位数表[障害種類],【明細】!D150,算定単位数表[障害支援区分コード],【明細】!E150),"")</f>
        <v/>
      </c>
      <c r="L150" s="154"/>
      <c r="M150" s="154"/>
      <c r="N150" s="154"/>
    </row>
    <row r="151" spans="1:14">
      <c r="A151" s="25" t="str">
        <f t="shared" ref="A151:A154" si="11">IF(B151="","",ROW(B151)-4)</f>
        <v/>
      </c>
      <c r="B151" s="160"/>
      <c r="C151" s="8" t="str">
        <f>IFERROR(VLOOKUP(B151,一覧!$B$9:$E$29,2,FALSE),"")</f>
        <v/>
      </c>
      <c r="D151" s="8" t="str">
        <f>IFERROR(VLOOKUP(B151,一覧!$B$9:$E$29,3,FALSE),"")</f>
        <v/>
      </c>
      <c r="E151" s="8" t="str">
        <f>IFERROR(VLOOKUP(B151,一覧!$B$9:$E$29,4,FALSE),"")</f>
        <v/>
      </c>
      <c r="F151" s="154"/>
      <c r="G151" s="155"/>
      <c r="H151" s="155"/>
      <c r="I151" s="31" t="str">
        <f t="shared" ref="I151:I154" si="12">IF((H151-G151)&gt;0,H151-G151,"")</f>
        <v/>
      </c>
      <c r="J151" s="128" t="str">
        <f>IFERROR(VLOOKUP(I151,時間数変換[],3,TRUE),"")</f>
        <v/>
      </c>
      <c r="K151" s="128" t="str">
        <f>IF(SUMIFS(算定単位数表[算定単位数],算定単位数表[利用時間],【明細】!J151,算定単位数表[障害種類],【明細】!D151,算定単位数表[障害支援区分コード],【明細】!E151)&gt;0,SUMIFS(算定単位数表[算定単位数],算定単位数表[利用時間],【明細】!J151,算定単位数表[障害種類],【明細】!D151,算定単位数表[障害支援区分コード],【明細】!E151),"")</f>
        <v/>
      </c>
      <c r="L151" s="154"/>
      <c r="M151" s="154"/>
      <c r="N151" s="154"/>
    </row>
    <row r="152" spans="1:14">
      <c r="A152" s="25" t="str">
        <f t="shared" si="11"/>
        <v/>
      </c>
      <c r="B152" s="160"/>
      <c r="C152" s="8" t="str">
        <f>IFERROR(VLOOKUP(B152,一覧!$B$9:$E$29,2,FALSE),"")</f>
        <v/>
      </c>
      <c r="D152" s="8" t="str">
        <f>IFERROR(VLOOKUP(B152,一覧!$B$9:$E$29,3,FALSE),"")</f>
        <v/>
      </c>
      <c r="E152" s="8" t="str">
        <f>IFERROR(VLOOKUP(B152,一覧!$B$9:$E$29,4,FALSE),"")</f>
        <v/>
      </c>
      <c r="F152" s="154"/>
      <c r="G152" s="155"/>
      <c r="H152" s="155"/>
      <c r="I152" s="31" t="str">
        <f t="shared" si="12"/>
        <v/>
      </c>
      <c r="J152" s="128" t="str">
        <f>IFERROR(VLOOKUP(I152,時間数変換[],3,TRUE),"")</f>
        <v/>
      </c>
      <c r="K152" s="128" t="str">
        <f>IF(SUMIFS(算定単位数表[算定単位数],算定単位数表[利用時間],【明細】!J152,算定単位数表[障害種類],【明細】!D152,算定単位数表[障害支援区分コード],【明細】!E152)&gt;0,SUMIFS(算定単位数表[算定単位数],算定単位数表[利用時間],【明細】!J152,算定単位数表[障害種類],【明細】!D152,算定単位数表[障害支援区分コード],【明細】!E152),"")</f>
        <v/>
      </c>
      <c r="L152" s="154"/>
      <c r="M152" s="154"/>
      <c r="N152" s="154"/>
    </row>
    <row r="153" spans="1:14">
      <c r="A153" s="25" t="str">
        <f t="shared" si="11"/>
        <v/>
      </c>
      <c r="B153" s="160"/>
      <c r="C153" s="8" t="str">
        <f>IFERROR(VLOOKUP(B153,一覧!$B$9:$E$29,2,FALSE),"")</f>
        <v/>
      </c>
      <c r="D153" s="8" t="str">
        <f>IFERROR(VLOOKUP(B153,一覧!$B$9:$E$29,3,FALSE),"")</f>
        <v/>
      </c>
      <c r="E153" s="8" t="str">
        <f>IFERROR(VLOOKUP(B153,一覧!$B$9:$E$29,4,FALSE),"")</f>
        <v/>
      </c>
      <c r="F153" s="154"/>
      <c r="G153" s="155"/>
      <c r="H153" s="155"/>
      <c r="I153" s="31" t="str">
        <f t="shared" si="12"/>
        <v/>
      </c>
      <c r="J153" s="128" t="str">
        <f>IFERROR(VLOOKUP(I153,時間数変換[],3,TRUE),"")</f>
        <v/>
      </c>
      <c r="K153" s="128" t="str">
        <f>IF(SUMIFS(算定単位数表[算定単位数],算定単位数表[利用時間],【明細】!J153,算定単位数表[障害種類],【明細】!D153,算定単位数表[障害支援区分コード],【明細】!E153)&gt;0,SUMIFS(算定単位数表[算定単位数],算定単位数表[利用時間],【明細】!J153,算定単位数表[障害種類],【明細】!D153,算定単位数表[障害支援区分コード],【明細】!E153),"")</f>
        <v/>
      </c>
      <c r="L153" s="154"/>
      <c r="M153" s="154"/>
      <c r="N153" s="154"/>
    </row>
    <row r="154" spans="1:14">
      <c r="A154" s="25" t="str">
        <f t="shared" si="11"/>
        <v/>
      </c>
      <c r="B154" s="160"/>
      <c r="C154" s="8" t="str">
        <f>IFERROR(VLOOKUP(B154,一覧!$B$9:$E$29,2,FALSE),"")</f>
        <v/>
      </c>
      <c r="D154" s="8" t="str">
        <f>IFERROR(VLOOKUP(B154,一覧!$B$9:$E$29,3,FALSE),"")</f>
        <v/>
      </c>
      <c r="E154" s="8" t="str">
        <f>IFERROR(VLOOKUP(B154,一覧!$B$9:$E$29,4,FALSE),"")</f>
        <v/>
      </c>
      <c r="F154" s="154"/>
      <c r="G154" s="155"/>
      <c r="H154" s="155"/>
      <c r="I154" s="31" t="str">
        <f t="shared" si="12"/>
        <v/>
      </c>
      <c r="J154" s="128" t="str">
        <f>IFERROR(VLOOKUP(I154,時間数変換[],3,TRUE),"")</f>
        <v/>
      </c>
      <c r="K154" s="128" t="str">
        <f>IF(SUMIFS(算定単位数表[算定単位数],算定単位数表[利用時間],【明細】!J154,算定単位数表[障害種類],【明細】!D154,算定単位数表[障害支援区分コード],【明細】!E154)&gt;0,SUMIFS(算定単位数表[算定単位数],算定単位数表[利用時間],【明細】!J154,算定単位数表[障害種類],【明細】!D154,算定単位数表[障害支援区分コード],【明細】!E154),"")</f>
        <v/>
      </c>
      <c r="L154" s="154"/>
      <c r="M154" s="154"/>
      <c r="N154" s="154"/>
    </row>
  </sheetData>
  <sheetProtection algorithmName="SHA-512" hashValue="AIUFbeeItoPQCBTpNEelnSDNGrcN3B1x3tjxDQjsR22f63g5FMBWvc9USIXR7Ag3ZwY809Xd/2lN2DBqYCB6vQ==" saltValue="iR+9ksY0mT6TSqzdL+vRDw=="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9CEF7-0E4A-4AB5-BCDE-C4BB00680D60}">
  <dimension ref="A1:J42"/>
  <sheetViews>
    <sheetView zoomScale="85" zoomScaleNormal="85" workbookViewId="0">
      <selection activeCell="F10" sqref="F10"/>
    </sheetView>
  </sheetViews>
  <sheetFormatPr defaultRowHeight="15"/>
  <cols>
    <col min="1" max="1" width="24.5" style="13" customWidth="1"/>
    <col min="2" max="2" width="17.625" style="13" customWidth="1"/>
    <col min="3" max="3" width="19" style="13" customWidth="1"/>
    <col min="4" max="4" width="17.375" style="13" bestFit="1" customWidth="1"/>
    <col min="5" max="8" width="8.75" style="13" customWidth="1"/>
    <col min="9" max="16384" width="9" style="12"/>
  </cols>
  <sheetData>
    <row r="1" spans="1:10" ht="15.75" thickBot="1">
      <c r="J1" s="12" t="s">
        <v>38</v>
      </c>
    </row>
    <row r="2" spans="1:10" ht="26.25" thickBot="1">
      <c r="A2" s="123" t="s">
        <v>18</v>
      </c>
      <c r="B2" s="124" t="s">
        <v>19</v>
      </c>
      <c r="C2" s="125" t="s">
        <v>110</v>
      </c>
      <c r="D2" s="126" t="s">
        <v>111</v>
      </c>
      <c r="E2" s="14" t="s">
        <v>109</v>
      </c>
      <c r="F2" s="127" t="s">
        <v>108</v>
      </c>
      <c r="G2" s="70" t="s">
        <v>20</v>
      </c>
      <c r="H2" s="71" t="s">
        <v>21</v>
      </c>
    </row>
    <row r="3" spans="1:10">
      <c r="A3" s="36" t="s">
        <v>47</v>
      </c>
      <c r="B3" s="38" t="s">
        <v>22</v>
      </c>
      <c r="C3" s="15">
        <v>6</v>
      </c>
      <c r="D3" s="15" t="s">
        <v>23</v>
      </c>
      <c r="E3" s="16">
        <v>923</v>
      </c>
      <c r="F3" s="113">
        <f>ROUND(E3*0.25,0)</f>
        <v>231</v>
      </c>
      <c r="G3" s="72">
        <f>F3*11.2</f>
        <v>2587.1999999999998</v>
      </c>
      <c r="H3" s="73">
        <f>G3/10</f>
        <v>258.71999999999997</v>
      </c>
    </row>
    <row r="4" spans="1:10">
      <c r="A4" s="11" t="s">
        <v>47</v>
      </c>
      <c r="B4" s="33" t="s">
        <v>22</v>
      </c>
      <c r="C4" s="17">
        <v>5</v>
      </c>
      <c r="D4" s="17" t="s">
        <v>24</v>
      </c>
      <c r="E4" s="18">
        <v>784</v>
      </c>
      <c r="F4" s="114">
        <f>ROUND(E4*0.25,0)</f>
        <v>196</v>
      </c>
      <c r="G4" s="74">
        <f t="shared" ref="G4:G38" si="0">F4*11.2</f>
        <v>2195.1999999999998</v>
      </c>
      <c r="H4" s="75">
        <f t="shared" ref="H4:H38" si="1">G4/10</f>
        <v>219.51999999999998</v>
      </c>
    </row>
    <row r="5" spans="1:10">
      <c r="A5" s="11" t="s">
        <v>47</v>
      </c>
      <c r="B5" s="33" t="s">
        <v>22</v>
      </c>
      <c r="C5" s="17">
        <v>4</v>
      </c>
      <c r="D5" s="17" t="s">
        <v>25</v>
      </c>
      <c r="E5" s="18">
        <v>648</v>
      </c>
      <c r="F5" s="114">
        <f t="shared" ref="F5:F11" si="2">ROUND(E5*0.25,0)</f>
        <v>162</v>
      </c>
      <c r="G5" s="74">
        <f t="shared" si="0"/>
        <v>1814.3999999999999</v>
      </c>
      <c r="H5" s="75">
        <f t="shared" si="1"/>
        <v>181.44</v>
      </c>
    </row>
    <row r="6" spans="1:10">
      <c r="A6" s="11" t="s">
        <v>47</v>
      </c>
      <c r="B6" s="33" t="s">
        <v>22</v>
      </c>
      <c r="C6" s="17">
        <v>3</v>
      </c>
      <c r="D6" s="17" t="s">
        <v>26</v>
      </c>
      <c r="E6" s="18">
        <v>583</v>
      </c>
      <c r="F6" s="114">
        <f t="shared" si="2"/>
        <v>146</v>
      </c>
      <c r="G6" s="74">
        <f t="shared" si="0"/>
        <v>1635.1999999999998</v>
      </c>
      <c r="H6" s="75">
        <f t="shared" si="1"/>
        <v>163.51999999999998</v>
      </c>
    </row>
    <row r="7" spans="1:10" ht="15.75" thickBot="1">
      <c r="A7" s="11" t="s">
        <v>47</v>
      </c>
      <c r="B7" s="41" t="s">
        <v>22</v>
      </c>
      <c r="C7" s="44">
        <v>2</v>
      </c>
      <c r="D7" s="44" t="s">
        <v>27</v>
      </c>
      <c r="E7" s="20">
        <v>509</v>
      </c>
      <c r="F7" s="115">
        <f t="shared" si="2"/>
        <v>127</v>
      </c>
      <c r="G7" s="76">
        <f t="shared" si="0"/>
        <v>1422.3999999999999</v>
      </c>
      <c r="H7" s="77">
        <f t="shared" si="1"/>
        <v>142.23999999999998</v>
      </c>
    </row>
    <row r="8" spans="1:10" ht="15" customHeight="1">
      <c r="A8" s="11" t="s">
        <v>47</v>
      </c>
      <c r="B8" s="39" t="s">
        <v>28</v>
      </c>
      <c r="C8" s="42">
        <v>3</v>
      </c>
      <c r="D8" s="42" t="s">
        <v>26</v>
      </c>
      <c r="E8" s="43">
        <v>784</v>
      </c>
      <c r="F8" s="116">
        <f t="shared" si="2"/>
        <v>196</v>
      </c>
      <c r="G8" s="78">
        <f t="shared" si="0"/>
        <v>2195.1999999999998</v>
      </c>
      <c r="H8" s="79">
        <f t="shared" si="1"/>
        <v>219.51999999999998</v>
      </c>
    </row>
    <row r="9" spans="1:10">
      <c r="A9" s="11" t="s">
        <v>47</v>
      </c>
      <c r="B9" s="33" t="s">
        <v>28</v>
      </c>
      <c r="C9" s="17">
        <v>2</v>
      </c>
      <c r="D9" s="17" t="s">
        <v>29</v>
      </c>
      <c r="E9" s="18">
        <v>615</v>
      </c>
      <c r="F9" s="114">
        <f t="shared" si="2"/>
        <v>154</v>
      </c>
      <c r="G9" s="74">
        <f t="shared" si="0"/>
        <v>1724.8</v>
      </c>
      <c r="H9" s="75">
        <f t="shared" si="1"/>
        <v>172.48</v>
      </c>
    </row>
    <row r="10" spans="1:10">
      <c r="A10" s="11" t="s">
        <v>47</v>
      </c>
      <c r="B10" s="33" t="s">
        <v>28</v>
      </c>
      <c r="C10" s="17">
        <v>1</v>
      </c>
      <c r="D10" s="17" t="s">
        <v>30</v>
      </c>
      <c r="E10" s="18">
        <v>509</v>
      </c>
      <c r="F10" s="114">
        <f t="shared" si="2"/>
        <v>127</v>
      </c>
      <c r="G10" s="74">
        <f t="shared" si="0"/>
        <v>1422.3999999999999</v>
      </c>
      <c r="H10" s="75">
        <f t="shared" si="1"/>
        <v>142.23999999999998</v>
      </c>
    </row>
    <row r="11" spans="1:10" ht="15.75" thickBot="1">
      <c r="A11" s="37" t="s">
        <v>47</v>
      </c>
      <c r="B11" s="41" t="s">
        <v>31</v>
      </c>
      <c r="C11" s="51" t="s">
        <v>60</v>
      </c>
      <c r="D11" s="51"/>
      <c r="E11" s="20">
        <v>2864</v>
      </c>
      <c r="F11" s="114">
        <f t="shared" si="2"/>
        <v>716</v>
      </c>
      <c r="G11" s="76">
        <f t="shared" si="0"/>
        <v>8019.2</v>
      </c>
      <c r="H11" s="77">
        <f t="shared" si="1"/>
        <v>801.92</v>
      </c>
    </row>
    <row r="12" spans="1:10" ht="15" customHeight="1">
      <c r="A12" s="35" t="s">
        <v>48</v>
      </c>
      <c r="B12" s="38" t="s">
        <v>22</v>
      </c>
      <c r="C12" s="15">
        <v>6</v>
      </c>
      <c r="D12" s="15" t="s">
        <v>23</v>
      </c>
      <c r="E12" s="16">
        <v>923</v>
      </c>
      <c r="F12" s="113">
        <f>ROUND(E12*0.5,0)</f>
        <v>462</v>
      </c>
      <c r="G12" s="72">
        <f>F12*11.2</f>
        <v>5174.3999999999996</v>
      </c>
      <c r="H12" s="73">
        <f>G12/10</f>
        <v>517.43999999999994</v>
      </c>
    </row>
    <row r="13" spans="1:10" ht="15" customHeight="1">
      <c r="A13" s="34" t="s">
        <v>48</v>
      </c>
      <c r="B13" s="33" t="s">
        <v>22</v>
      </c>
      <c r="C13" s="17">
        <v>5</v>
      </c>
      <c r="D13" s="17" t="s">
        <v>24</v>
      </c>
      <c r="E13" s="18">
        <v>784</v>
      </c>
      <c r="F13" s="114">
        <f>ROUND(E13*0.5,0)</f>
        <v>392</v>
      </c>
      <c r="G13" s="74">
        <f t="shared" si="0"/>
        <v>4390.3999999999996</v>
      </c>
      <c r="H13" s="75">
        <f t="shared" si="1"/>
        <v>439.03999999999996</v>
      </c>
    </row>
    <row r="14" spans="1:10" ht="15" customHeight="1">
      <c r="A14" s="34" t="s">
        <v>48</v>
      </c>
      <c r="B14" s="33" t="s">
        <v>22</v>
      </c>
      <c r="C14" s="17">
        <v>4</v>
      </c>
      <c r="D14" s="17" t="s">
        <v>25</v>
      </c>
      <c r="E14" s="18">
        <v>648</v>
      </c>
      <c r="F14" s="114">
        <f t="shared" ref="F14:F20" si="3">ROUND(E14*0.5,0)</f>
        <v>324</v>
      </c>
      <c r="G14" s="74">
        <f t="shared" si="0"/>
        <v>3628.7999999999997</v>
      </c>
      <c r="H14" s="75">
        <f t="shared" si="1"/>
        <v>362.88</v>
      </c>
    </row>
    <row r="15" spans="1:10" ht="15" customHeight="1">
      <c r="A15" s="34" t="s">
        <v>48</v>
      </c>
      <c r="B15" s="33" t="s">
        <v>22</v>
      </c>
      <c r="C15" s="17">
        <v>3</v>
      </c>
      <c r="D15" s="17" t="s">
        <v>26</v>
      </c>
      <c r="E15" s="18">
        <v>583</v>
      </c>
      <c r="F15" s="114">
        <f t="shared" si="3"/>
        <v>292</v>
      </c>
      <c r="G15" s="74">
        <f t="shared" si="0"/>
        <v>3270.3999999999996</v>
      </c>
      <c r="H15" s="75">
        <f t="shared" si="1"/>
        <v>327.03999999999996</v>
      </c>
    </row>
    <row r="16" spans="1:10" ht="15" customHeight="1" thickBot="1">
      <c r="A16" s="34" t="s">
        <v>48</v>
      </c>
      <c r="B16" s="41" t="s">
        <v>22</v>
      </c>
      <c r="C16" s="44">
        <v>2</v>
      </c>
      <c r="D16" s="44" t="s">
        <v>27</v>
      </c>
      <c r="E16" s="20">
        <v>509</v>
      </c>
      <c r="F16" s="115">
        <f t="shared" si="3"/>
        <v>255</v>
      </c>
      <c r="G16" s="76">
        <f t="shared" si="0"/>
        <v>2856</v>
      </c>
      <c r="H16" s="77">
        <f t="shared" si="1"/>
        <v>285.60000000000002</v>
      </c>
    </row>
    <row r="17" spans="1:8" ht="15" customHeight="1">
      <c r="A17" s="34" t="s">
        <v>48</v>
      </c>
      <c r="B17" s="39" t="s">
        <v>28</v>
      </c>
      <c r="C17" s="42">
        <v>3</v>
      </c>
      <c r="D17" s="42" t="s">
        <v>26</v>
      </c>
      <c r="E17" s="43">
        <v>784</v>
      </c>
      <c r="F17" s="116">
        <f t="shared" si="3"/>
        <v>392</v>
      </c>
      <c r="G17" s="78">
        <f t="shared" si="0"/>
        <v>4390.3999999999996</v>
      </c>
      <c r="H17" s="79">
        <f t="shared" si="1"/>
        <v>439.03999999999996</v>
      </c>
    </row>
    <row r="18" spans="1:8" ht="15" customHeight="1">
      <c r="A18" s="34" t="s">
        <v>48</v>
      </c>
      <c r="B18" s="33" t="s">
        <v>28</v>
      </c>
      <c r="C18" s="17">
        <v>2</v>
      </c>
      <c r="D18" s="17" t="s">
        <v>29</v>
      </c>
      <c r="E18" s="18">
        <v>615</v>
      </c>
      <c r="F18" s="114">
        <f t="shared" si="3"/>
        <v>308</v>
      </c>
      <c r="G18" s="74">
        <f t="shared" si="0"/>
        <v>3449.6</v>
      </c>
      <c r="H18" s="75">
        <f t="shared" si="1"/>
        <v>344.96</v>
      </c>
    </row>
    <row r="19" spans="1:8" ht="15" customHeight="1">
      <c r="A19" s="34" t="s">
        <v>48</v>
      </c>
      <c r="B19" s="33" t="s">
        <v>28</v>
      </c>
      <c r="C19" s="17">
        <v>1</v>
      </c>
      <c r="D19" s="17" t="s">
        <v>30</v>
      </c>
      <c r="E19" s="18">
        <v>509</v>
      </c>
      <c r="F19" s="114">
        <f t="shared" si="3"/>
        <v>255</v>
      </c>
      <c r="G19" s="74">
        <f t="shared" si="0"/>
        <v>2856</v>
      </c>
      <c r="H19" s="75">
        <f t="shared" si="1"/>
        <v>285.60000000000002</v>
      </c>
    </row>
    <row r="20" spans="1:8" ht="15" customHeight="1" thickBot="1">
      <c r="A20" s="40" t="s">
        <v>48</v>
      </c>
      <c r="B20" s="41" t="s">
        <v>31</v>
      </c>
      <c r="C20" s="51" t="s">
        <v>60</v>
      </c>
      <c r="D20" s="51"/>
      <c r="E20" s="20">
        <v>2864</v>
      </c>
      <c r="F20" s="114">
        <f t="shared" si="3"/>
        <v>1432</v>
      </c>
      <c r="G20" s="76">
        <f t="shared" si="0"/>
        <v>16038.4</v>
      </c>
      <c r="H20" s="77">
        <f t="shared" si="1"/>
        <v>1603.84</v>
      </c>
    </row>
    <row r="21" spans="1:8" ht="15" customHeight="1">
      <c r="A21" s="35" t="s">
        <v>49</v>
      </c>
      <c r="B21" s="38" t="s">
        <v>22</v>
      </c>
      <c r="C21" s="15">
        <v>6</v>
      </c>
      <c r="D21" s="15" t="s">
        <v>23</v>
      </c>
      <c r="E21" s="16">
        <v>923</v>
      </c>
      <c r="F21" s="113">
        <f>ROUND(E21*0.75,0)</f>
        <v>692</v>
      </c>
      <c r="G21" s="72">
        <f>F21*11.2</f>
        <v>7750.4</v>
      </c>
      <c r="H21" s="73">
        <f>G21/10</f>
        <v>775.04</v>
      </c>
    </row>
    <row r="22" spans="1:8" ht="15" customHeight="1">
      <c r="A22" s="34" t="s">
        <v>49</v>
      </c>
      <c r="B22" s="33" t="s">
        <v>22</v>
      </c>
      <c r="C22" s="17">
        <v>5</v>
      </c>
      <c r="D22" s="17" t="s">
        <v>24</v>
      </c>
      <c r="E22" s="18">
        <v>784</v>
      </c>
      <c r="F22" s="114">
        <f>ROUND(E22*0.75,0)</f>
        <v>588</v>
      </c>
      <c r="G22" s="74">
        <f t="shared" si="0"/>
        <v>6585.5999999999995</v>
      </c>
      <c r="H22" s="75">
        <f t="shared" si="1"/>
        <v>658.56</v>
      </c>
    </row>
    <row r="23" spans="1:8" ht="15" customHeight="1">
      <c r="A23" s="34" t="s">
        <v>49</v>
      </c>
      <c r="B23" s="33" t="s">
        <v>22</v>
      </c>
      <c r="C23" s="17">
        <v>4</v>
      </c>
      <c r="D23" s="17" t="s">
        <v>25</v>
      </c>
      <c r="E23" s="18">
        <v>648</v>
      </c>
      <c r="F23" s="114">
        <f t="shared" ref="F23:F29" si="4">ROUND(E23*0.75,0)</f>
        <v>486</v>
      </c>
      <c r="G23" s="74">
        <f t="shared" si="0"/>
        <v>5443.2</v>
      </c>
      <c r="H23" s="75">
        <f t="shared" si="1"/>
        <v>544.31999999999994</v>
      </c>
    </row>
    <row r="24" spans="1:8" ht="15" customHeight="1">
      <c r="A24" s="34" t="s">
        <v>49</v>
      </c>
      <c r="B24" s="33" t="s">
        <v>22</v>
      </c>
      <c r="C24" s="17">
        <v>3</v>
      </c>
      <c r="D24" s="17" t="s">
        <v>26</v>
      </c>
      <c r="E24" s="18">
        <v>583</v>
      </c>
      <c r="F24" s="114">
        <f t="shared" si="4"/>
        <v>437</v>
      </c>
      <c r="G24" s="74">
        <f t="shared" si="0"/>
        <v>4894.3999999999996</v>
      </c>
      <c r="H24" s="75">
        <f t="shared" si="1"/>
        <v>489.43999999999994</v>
      </c>
    </row>
    <row r="25" spans="1:8" ht="15" customHeight="1" thickBot="1">
      <c r="A25" s="34" t="s">
        <v>49</v>
      </c>
      <c r="B25" s="41" t="s">
        <v>22</v>
      </c>
      <c r="C25" s="44">
        <v>2</v>
      </c>
      <c r="D25" s="44" t="s">
        <v>27</v>
      </c>
      <c r="E25" s="20">
        <v>509</v>
      </c>
      <c r="F25" s="115">
        <f t="shared" si="4"/>
        <v>382</v>
      </c>
      <c r="G25" s="76">
        <f t="shared" si="0"/>
        <v>4278.3999999999996</v>
      </c>
      <c r="H25" s="77">
        <f t="shared" si="1"/>
        <v>427.84</v>
      </c>
    </row>
    <row r="26" spans="1:8" ht="15" customHeight="1">
      <c r="A26" s="34" t="s">
        <v>49</v>
      </c>
      <c r="B26" s="39" t="s">
        <v>28</v>
      </c>
      <c r="C26" s="42">
        <v>3</v>
      </c>
      <c r="D26" s="42" t="s">
        <v>26</v>
      </c>
      <c r="E26" s="43">
        <v>784</v>
      </c>
      <c r="F26" s="116">
        <f t="shared" si="4"/>
        <v>588</v>
      </c>
      <c r="G26" s="78">
        <f t="shared" si="0"/>
        <v>6585.5999999999995</v>
      </c>
      <c r="H26" s="79">
        <f t="shared" si="1"/>
        <v>658.56</v>
      </c>
    </row>
    <row r="27" spans="1:8" ht="15" customHeight="1">
      <c r="A27" s="34" t="s">
        <v>49</v>
      </c>
      <c r="B27" s="33" t="s">
        <v>28</v>
      </c>
      <c r="C27" s="17">
        <v>2</v>
      </c>
      <c r="D27" s="17" t="s">
        <v>29</v>
      </c>
      <c r="E27" s="18">
        <v>615</v>
      </c>
      <c r="F27" s="114">
        <f t="shared" si="4"/>
        <v>461</v>
      </c>
      <c r="G27" s="74">
        <f t="shared" si="0"/>
        <v>5163.2</v>
      </c>
      <c r="H27" s="75">
        <f t="shared" si="1"/>
        <v>516.31999999999994</v>
      </c>
    </row>
    <row r="28" spans="1:8" ht="15" customHeight="1">
      <c r="A28" s="34" t="s">
        <v>49</v>
      </c>
      <c r="B28" s="33" t="s">
        <v>28</v>
      </c>
      <c r="C28" s="17">
        <v>1</v>
      </c>
      <c r="D28" s="17" t="s">
        <v>30</v>
      </c>
      <c r="E28" s="18">
        <v>509</v>
      </c>
      <c r="F28" s="114">
        <f t="shared" si="4"/>
        <v>382</v>
      </c>
      <c r="G28" s="74">
        <f t="shared" si="0"/>
        <v>4278.3999999999996</v>
      </c>
      <c r="H28" s="75">
        <f t="shared" si="1"/>
        <v>427.84</v>
      </c>
    </row>
    <row r="29" spans="1:8" ht="15" customHeight="1" thickBot="1">
      <c r="A29" s="40" t="s">
        <v>49</v>
      </c>
      <c r="B29" s="41" t="s">
        <v>31</v>
      </c>
      <c r="C29" s="51" t="s">
        <v>60</v>
      </c>
      <c r="D29" s="51"/>
      <c r="E29" s="20">
        <v>2864</v>
      </c>
      <c r="F29" s="114">
        <f t="shared" si="4"/>
        <v>2148</v>
      </c>
      <c r="G29" s="76">
        <f>F29*11.2</f>
        <v>24057.599999999999</v>
      </c>
      <c r="H29" s="77">
        <f t="shared" si="1"/>
        <v>2405.7599999999998</v>
      </c>
    </row>
    <row r="30" spans="1:8">
      <c r="A30" s="39" t="s">
        <v>32</v>
      </c>
      <c r="B30" s="38" t="s">
        <v>22</v>
      </c>
      <c r="C30" s="15">
        <v>6</v>
      </c>
      <c r="D30" s="15" t="s">
        <v>23</v>
      </c>
      <c r="E30" s="16">
        <v>923</v>
      </c>
      <c r="F30" s="113">
        <f>E30</f>
        <v>923</v>
      </c>
      <c r="G30" s="72">
        <f>F30*11.2</f>
        <v>10337.599999999999</v>
      </c>
      <c r="H30" s="73">
        <f>G30/10</f>
        <v>1033.7599999999998</v>
      </c>
    </row>
    <row r="31" spans="1:8">
      <c r="A31" s="33" t="s">
        <v>32</v>
      </c>
      <c r="B31" s="33" t="s">
        <v>22</v>
      </c>
      <c r="C31" s="17">
        <v>5</v>
      </c>
      <c r="D31" s="17" t="s">
        <v>24</v>
      </c>
      <c r="E31" s="18">
        <v>784</v>
      </c>
      <c r="F31" s="114">
        <f t="shared" ref="F31:F38" si="5">E31</f>
        <v>784</v>
      </c>
      <c r="G31" s="74">
        <f t="shared" si="0"/>
        <v>8780.7999999999993</v>
      </c>
      <c r="H31" s="75">
        <f t="shared" si="1"/>
        <v>878.07999999999993</v>
      </c>
    </row>
    <row r="32" spans="1:8">
      <c r="A32" s="33" t="s">
        <v>32</v>
      </c>
      <c r="B32" s="33" t="s">
        <v>22</v>
      </c>
      <c r="C32" s="17">
        <v>4</v>
      </c>
      <c r="D32" s="17" t="s">
        <v>25</v>
      </c>
      <c r="E32" s="18">
        <v>648</v>
      </c>
      <c r="F32" s="114">
        <f t="shared" si="5"/>
        <v>648</v>
      </c>
      <c r="G32" s="74">
        <f t="shared" si="0"/>
        <v>7257.5999999999995</v>
      </c>
      <c r="H32" s="75">
        <f t="shared" si="1"/>
        <v>725.76</v>
      </c>
    </row>
    <row r="33" spans="1:8" ht="15.75" thickBot="1">
      <c r="A33" s="33" t="s">
        <v>32</v>
      </c>
      <c r="B33" s="41" t="s">
        <v>22</v>
      </c>
      <c r="C33" s="44">
        <v>3</v>
      </c>
      <c r="D33" s="44" t="s">
        <v>26</v>
      </c>
      <c r="E33" s="20">
        <v>583</v>
      </c>
      <c r="F33" s="117">
        <f t="shared" si="5"/>
        <v>583</v>
      </c>
      <c r="G33" s="76">
        <f t="shared" si="0"/>
        <v>6529.5999999999995</v>
      </c>
      <c r="H33" s="77">
        <f t="shared" si="1"/>
        <v>652.95999999999992</v>
      </c>
    </row>
    <row r="34" spans="1:8">
      <c r="A34" s="33" t="s">
        <v>32</v>
      </c>
      <c r="B34" s="39" t="s">
        <v>22</v>
      </c>
      <c r="C34" s="42">
        <v>2</v>
      </c>
      <c r="D34" s="42" t="s">
        <v>27</v>
      </c>
      <c r="E34" s="43">
        <v>509</v>
      </c>
      <c r="F34" s="116">
        <f t="shared" si="5"/>
        <v>509</v>
      </c>
      <c r="G34" s="78">
        <f t="shared" si="0"/>
        <v>5700.7999999999993</v>
      </c>
      <c r="H34" s="79">
        <f t="shared" si="1"/>
        <v>570.07999999999993</v>
      </c>
    </row>
    <row r="35" spans="1:8">
      <c r="A35" s="33" t="s">
        <v>32</v>
      </c>
      <c r="B35" s="33" t="s">
        <v>28</v>
      </c>
      <c r="C35" s="17">
        <v>3</v>
      </c>
      <c r="D35" s="17" t="s">
        <v>26</v>
      </c>
      <c r="E35" s="18">
        <v>784</v>
      </c>
      <c r="F35" s="114">
        <f t="shared" si="5"/>
        <v>784</v>
      </c>
      <c r="G35" s="74">
        <f t="shared" si="0"/>
        <v>8780.7999999999993</v>
      </c>
      <c r="H35" s="75">
        <f t="shared" si="1"/>
        <v>878.07999999999993</v>
      </c>
    </row>
    <row r="36" spans="1:8">
      <c r="A36" s="33" t="s">
        <v>32</v>
      </c>
      <c r="B36" s="33" t="s">
        <v>28</v>
      </c>
      <c r="C36" s="17">
        <v>2</v>
      </c>
      <c r="D36" s="17" t="s">
        <v>29</v>
      </c>
      <c r="E36" s="18">
        <v>615</v>
      </c>
      <c r="F36" s="114">
        <f t="shared" si="5"/>
        <v>615</v>
      </c>
      <c r="G36" s="74">
        <f t="shared" si="0"/>
        <v>6888</v>
      </c>
      <c r="H36" s="75">
        <f t="shared" si="1"/>
        <v>688.8</v>
      </c>
    </row>
    <row r="37" spans="1:8">
      <c r="A37" s="33" t="s">
        <v>32</v>
      </c>
      <c r="B37" s="33" t="s">
        <v>28</v>
      </c>
      <c r="C37" s="17">
        <v>1</v>
      </c>
      <c r="D37" s="17" t="s">
        <v>30</v>
      </c>
      <c r="E37" s="18">
        <v>509</v>
      </c>
      <c r="F37" s="114">
        <f t="shared" si="5"/>
        <v>509</v>
      </c>
      <c r="G37" s="74">
        <f t="shared" si="0"/>
        <v>5700.7999999999993</v>
      </c>
      <c r="H37" s="75">
        <f t="shared" si="1"/>
        <v>570.07999999999993</v>
      </c>
    </row>
    <row r="38" spans="1:8" ht="15.75" thickBot="1">
      <c r="A38" s="118" t="s">
        <v>32</v>
      </c>
      <c r="B38" s="119" t="s">
        <v>31</v>
      </c>
      <c r="C38" s="120" t="s">
        <v>60</v>
      </c>
      <c r="D38" s="120"/>
      <c r="E38" s="121">
        <v>2864</v>
      </c>
      <c r="F38" s="122">
        <f t="shared" si="5"/>
        <v>2864</v>
      </c>
      <c r="G38" s="80">
        <f t="shared" si="0"/>
        <v>32076.799999999999</v>
      </c>
      <c r="H38" s="81">
        <f t="shared" si="1"/>
        <v>3207.68</v>
      </c>
    </row>
    <row r="40" spans="1:8">
      <c r="A40" s="13" t="s">
        <v>33</v>
      </c>
    </row>
    <row r="41" spans="1:8">
      <c r="A41" s="147" t="s">
        <v>34</v>
      </c>
      <c r="B41" s="147"/>
      <c r="C41" s="19"/>
      <c r="D41" s="21" t="s">
        <v>35</v>
      </c>
      <c r="E41" s="148">
        <v>120</v>
      </c>
      <c r="F41" s="149"/>
      <c r="G41" s="74">
        <f>E41*11.2</f>
        <v>1344</v>
      </c>
      <c r="H41" s="82">
        <v>0</v>
      </c>
    </row>
    <row r="42" spans="1:8">
      <c r="A42" s="150" t="s">
        <v>36</v>
      </c>
      <c r="B42" s="150"/>
      <c r="C42" s="21"/>
      <c r="D42" s="21" t="s">
        <v>37</v>
      </c>
      <c r="E42" s="148">
        <v>186</v>
      </c>
      <c r="F42" s="149"/>
      <c r="G42" s="74">
        <f>E42*11.2</f>
        <v>2083.1999999999998</v>
      </c>
      <c r="H42" s="82">
        <v>0</v>
      </c>
    </row>
  </sheetData>
  <mergeCells count="4">
    <mergeCell ref="A41:B41"/>
    <mergeCell ref="E41:F41"/>
    <mergeCell ref="A42:B42"/>
    <mergeCell ref="E42:F42"/>
  </mergeCells>
  <phoneticPr fontId="1"/>
  <pageMargins left="0.7" right="0.7" top="0.75" bottom="0.75" header="0.3" footer="0.3"/>
  <pageSetup paperSize="9"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4D5-94D8-4091-AD31-5782A1B036A9}">
  <dimension ref="A1:D23"/>
  <sheetViews>
    <sheetView workbookViewId="0">
      <selection activeCell="F10" sqref="F10"/>
    </sheetView>
  </sheetViews>
  <sheetFormatPr defaultRowHeight="13.5"/>
  <cols>
    <col min="1" max="2" width="17.75" style="10" customWidth="1"/>
    <col min="3" max="4" width="23.5" style="10" bestFit="1" customWidth="1"/>
    <col min="5" max="6" width="25.375" style="10" customWidth="1"/>
    <col min="7" max="16384" width="9" style="10"/>
  </cols>
  <sheetData>
    <row r="1" spans="1:4">
      <c r="A1" s="10" t="s">
        <v>92</v>
      </c>
    </row>
    <row r="2" spans="1:4">
      <c r="A2" s="88" t="s">
        <v>80</v>
      </c>
      <c r="B2" s="109" t="s">
        <v>81</v>
      </c>
      <c r="C2" s="109" t="s">
        <v>82</v>
      </c>
      <c r="D2" s="89" t="s">
        <v>83</v>
      </c>
    </row>
    <row r="3" spans="1:4">
      <c r="A3" s="108">
        <v>0</v>
      </c>
      <c r="B3" s="83">
        <v>0.16666666666666666</v>
      </c>
      <c r="C3" s="11" t="s">
        <v>47</v>
      </c>
      <c r="D3" s="87" t="s">
        <v>52</v>
      </c>
    </row>
    <row r="4" spans="1:4">
      <c r="A4" s="108">
        <v>0.16667824074074075</v>
      </c>
      <c r="B4" s="83">
        <v>0.33333333333333331</v>
      </c>
      <c r="C4" s="34" t="s">
        <v>48</v>
      </c>
      <c r="D4" s="87" t="s">
        <v>54</v>
      </c>
    </row>
    <row r="5" spans="1:4">
      <c r="A5" s="108">
        <v>0.33334490740740735</v>
      </c>
      <c r="B5" s="83">
        <v>0.5</v>
      </c>
      <c r="C5" s="34" t="s">
        <v>49</v>
      </c>
      <c r="D5" s="87" t="s">
        <v>53</v>
      </c>
    </row>
    <row r="6" spans="1:4">
      <c r="A6" s="110">
        <v>0.50001157407407404</v>
      </c>
      <c r="B6" s="111"/>
      <c r="C6" s="112" t="s">
        <v>107</v>
      </c>
      <c r="D6" s="91"/>
    </row>
    <row r="8" spans="1:4">
      <c r="A8" s="10" t="s">
        <v>93</v>
      </c>
    </row>
    <row r="9" spans="1:4">
      <c r="A9" s="88" t="s">
        <v>91</v>
      </c>
      <c r="B9" s="89" t="s">
        <v>89</v>
      </c>
    </row>
    <row r="10" spans="1:4">
      <c r="A10" s="86" t="s">
        <v>88</v>
      </c>
      <c r="B10" s="87">
        <v>11.2</v>
      </c>
    </row>
    <row r="11" spans="1:4">
      <c r="A11" s="86" t="s">
        <v>94</v>
      </c>
      <c r="B11" s="87">
        <v>10.96</v>
      </c>
    </row>
    <row r="12" spans="1:4">
      <c r="A12" s="86" t="s">
        <v>95</v>
      </c>
      <c r="B12" s="87">
        <v>10.9</v>
      </c>
    </row>
    <row r="13" spans="1:4">
      <c r="A13" s="86" t="s">
        <v>96</v>
      </c>
      <c r="B13" s="87">
        <v>10.72</v>
      </c>
    </row>
    <row r="14" spans="1:4">
      <c r="A14" s="86" t="s">
        <v>97</v>
      </c>
      <c r="B14" s="87">
        <v>10.6</v>
      </c>
    </row>
    <row r="15" spans="1:4">
      <c r="A15" s="86" t="s">
        <v>98</v>
      </c>
      <c r="B15" s="87">
        <v>10.36</v>
      </c>
    </row>
    <row r="16" spans="1:4">
      <c r="A16" s="86" t="s">
        <v>99</v>
      </c>
      <c r="B16" s="87">
        <v>10.18</v>
      </c>
    </row>
    <row r="17" spans="1:2">
      <c r="A17" s="90" t="s">
        <v>100</v>
      </c>
      <c r="B17" s="91">
        <v>10</v>
      </c>
    </row>
    <row r="19" spans="1:2">
      <c r="A19" s="10" t="s">
        <v>114</v>
      </c>
    </row>
    <row r="20" spans="1:2">
      <c r="A20" s="10" t="s">
        <v>113</v>
      </c>
    </row>
    <row r="21" spans="1:2">
      <c r="A21" s="10" t="s">
        <v>116</v>
      </c>
    </row>
    <row r="22" spans="1:2">
      <c r="A22" s="10" t="s">
        <v>117</v>
      </c>
    </row>
    <row r="23" spans="1:2">
      <c r="A23" s="10" t="s">
        <v>115</v>
      </c>
    </row>
  </sheetData>
  <phoneticPr fontId="1"/>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一覧</vt:lpstr>
      <vt:lpstr>【明細】</vt:lpstr>
      <vt:lpstr>《非表示》コード表</vt:lpstr>
      <vt:lpstr>《非表示》変換表</vt:lpstr>
      <vt:lpstr>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2025-03-10T07:25:03Z</dcterms:created>
  <dcterms:modified xsi:type="dcterms:W3CDTF">2025-03-10T07:26:06Z</dcterms:modified>
</cp:coreProperties>
</file>